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L:\EU_Controlling\Prehledy\Vyrocni zpravy\2021\"/>
    </mc:Choice>
  </mc:AlternateContent>
  <bookViews>
    <workbookView xWindow="14385" yWindow="-15" windowWidth="14430" windowHeight="6240" firstSheet="1" activeTab="1"/>
  </bookViews>
  <sheets>
    <sheet name="přehled dle VS 1-6_2021" sheetId="39" state="hidden" r:id="rId1"/>
    <sheet name="Statistika souhrn" sheetId="5" r:id="rId2"/>
    <sheet name="1-6_2018" sheetId="10" state="hidden" r:id="rId3"/>
    <sheet name="1-3_2018" sheetId="9" state="hidden" r:id="rId4"/>
    <sheet name="2017" sheetId="6" state="hidden" r:id="rId5"/>
    <sheet name="2016" sheetId="7" state="hidden" r:id="rId6"/>
    <sheet name="2015" sheetId="8" state="hidden" r:id="rId7"/>
    <sheet name="2018" sheetId="15" state="hidden" r:id="rId8"/>
    <sheet name="1-9_2018" sheetId="13" state="hidden" r:id="rId9"/>
    <sheet name="Rozvaha" sheetId="2" r:id="rId10"/>
    <sheet name="Výsledovka" sheetId="3" r:id="rId11"/>
    <sheet name="Pohledávky, Závazky" sheetId="4" r:id="rId12"/>
    <sheet name="Pohledávky, Závazky dle ODÚ" sheetId="11" state="hidden" r:id="rId13"/>
    <sheet name="List1" sheetId="12" state="hidden" r:id="rId14"/>
    <sheet name="přehled dle VS" sheetId="16" state="hidden" r:id="rId15"/>
    <sheet name="1-3_2019" sheetId="17" state="hidden" r:id="rId16"/>
    <sheet name="1-3_2019 přehled dle VS" sheetId="18" state="hidden" r:id="rId17"/>
    <sheet name="1-9_2019 přehled dle VS (2)" sheetId="21" state="hidden" r:id="rId18"/>
    <sheet name="1-9_2019 (2)" sheetId="23" state="hidden" r:id="rId19"/>
    <sheet name="1-6_2019" sheetId="20" state="hidden" r:id="rId20"/>
    <sheet name="1-6_2019 přehled dle VS" sheetId="19" state="hidden" r:id="rId21"/>
    <sheet name="1-12_2020" sheetId="34" state="hidden" r:id="rId22"/>
    <sheet name="1-12_2019" sheetId="24" state="hidden" r:id="rId23"/>
    <sheet name="1-12_2020 přehled dle VS" sheetId="33" state="hidden" r:id="rId24"/>
    <sheet name="1-12_2019 přehled dle VS " sheetId="25" state="hidden" r:id="rId25"/>
    <sheet name="1-3_2020" sheetId="26" state="hidden" r:id="rId26"/>
    <sheet name="1-3_2020 přehled dle VS " sheetId="27" state="hidden" r:id="rId27"/>
    <sheet name="1-6_2020 " sheetId="28" state="hidden" r:id="rId28"/>
    <sheet name="1-6_2020 přehled dle VS " sheetId="29" state="hidden" r:id="rId29"/>
    <sheet name="1-9_2020" sheetId="30" state="hidden" r:id="rId30"/>
    <sheet name="1-9_2020 přehled dle VS" sheetId="31" state="hidden" r:id="rId31"/>
    <sheet name="přehled dle VS 1-3_2021" sheetId="36" state="hidden" r:id="rId32"/>
    <sheet name="1-3_2021" sheetId="35" state="hidden" r:id="rId33"/>
    <sheet name="1-6_2021" sheetId="38" state="hidden" r:id="rId34"/>
  </sheets>
  <calcPr calcId="152511"/>
</workbook>
</file>

<file path=xl/calcChain.xml><?xml version="1.0" encoding="utf-8"?>
<calcChain xmlns="http://schemas.openxmlformats.org/spreadsheetml/2006/main">
  <c r="I12" i="5" l="1"/>
  <c r="L23" i="38"/>
  <c r="L24" i="38" s="1"/>
  <c r="I11" i="5" s="1"/>
  <c r="E89" i="39"/>
  <c r="M24" i="38"/>
  <c r="I13" i="5" s="1"/>
  <c r="I21" i="5"/>
  <c r="I20" i="5"/>
  <c r="I19" i="5"/>
  <c r="I18" i="5"/>
  <c r="I17" i="5"/>
  <c r="I16" i="5"/>
  <c r="I15" i="5"/>
  <c r="D13" i="38"/>
  <c r="D12" i="38"/>
  <c r="A10" i="38"/>
  <c r="R17" i="4" l="1"/>
  <c r="R3" i="4"/>
  <c r="R13" i="4"/>
  <c r="R14" i="4"/>
  <c r="R16" i="4"/>
  <c r="R4" i="4"/>
  <c r="S2" i="3"/>
  <c r="T139" i="2"/>
  <c r="S87" i="2"/>
  <c r="T87" i="2"/>
  <c r="D66" i="35" l="1"/>
  <c r="C66" i="35"/>
  <c r="M23" i="35"/>
  <c r="F3" i="36"/>
  <c r="F4" i="36"/>
  <c r="F5" i="36"/>
  <c r="F6" i="36"/>
  <c r="F7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45" i="36"/>
  <c r="F46" i="36"/>
  <c r="F47" i="36"/>
  <c r="F48" i="36"/>
  <c r="F49" i="36"/>
  <c r="F50" i="36"/>
  <c r="F51" i="36"/>
  <c r="F52" i="36"/>
  <c r="F53" i="36"/>
  <c r="F54" i="36"/>
  <c r="F55" i="36"/>
  <c r="F56" i="36"/>
  <c r="F57" i="36"/>
  <c r="F58" i="36"/>
  <c r="F59" i="36"/>
  <c r="F60" i="36"/>
  <c r="F61" i="36"/>
  <c r="F62" i="36"/>
  <c r="F63" i="36"/>
  <c r="F64" i="36"/>
  <c r="F65" i="36"/>
  <c r="F66" i="36"/>
  <c r="F67" i="36"/>
  <c r="F68" i="36"/>
  <c r="F69" i="36"/>
  <c r="F70" i="36"/>
  <c r="F71" i="36"/>
  <c r="F72" i="36"/>
  <c r="F73" i="36"/>
  <c r="F74" i="36"/>
  <c r="F75" i="36"/>
  <c r="F76" i="36"/>
  <c r="F77" i="36"/>
  <c r="F78" i="36"/>
  <c r="F2" i="36"/>
  <c r="E12" i="35"/>
  <c r="E11" i="35"/>
  <c r="F79" i="36" l="1"/>
  <c r="L22" i="35" s="1"/>
  <c r="L23" i="35" s="1"/>
  <c r="Q17" i="4"/>
  <c r="Q8" i="4"/>
  <c r="Q3" i="4"/>
  <c r="Q4" i="4"/>
  <c r="Q9" i="4"/>
  <c r="Q13" i="4"/>
  <c r="Q14" i="4"/>
  <c r="Q16" i="4"/>
  <c r="R2" i="3"/>
  <c r="S139" i="2"/>
  <c r="Q87" i="2"/>
  <c r="R87" i="2"/>
  <c r="H17" i="5" l="1"/>
  <c r="P17" i="4" l="1"/>
  <c r="O17" i="4"/>
  <c r="P8" i="4"/>
  <c r="O8" i="4"/>
  <c r="P3" i="4"/>
  <c r="P4" i="4"/>
  <c r="P13" i="4"/>
  <c r="P14" i="4"/>
  <c r="P16" i="4"/>
  <c r="Q2" i="3"/>
  <c r="R139" i="2" l="1"/>
  <c r="M20" i="34" l="1"/>
  <c r="H13" i="5" s="1"/>
  <c r="H21" i="5"/>
  <c r="H20" i="5"/>
  <c r="H19" i="5"/>
  <c r="H18" i="5"/>
  <c r="H16" i="5"/>
  <c r="H15" i="5"/>
  <c r="H12" i="5"/>
  <c r="F84" i="33" l="1"/>
  <c r="F83" i="33"/>
  <c r="F82" i="33"/>
  <c r="F81" i="33"/>
  <c r="F80" i="33"/>
  <c r="F79" i="33"/>
  <c r="F78" i="33"/>
  <c r="F77" i="33"/>
  <c r="F76" i="33"/>
  <c r="F75" i="33"/>
  <c r="F74" i="33"/>
  <c r="F73" i="33"/>
  <c r="F72" i="33"/>
  <c r="F71" i="33"/>
  <c r="F70" i="33"/>
  <c r="F69" i="33"/>
  <c r="F68" i="33"/>
  <c r="F67" i="33"/>
  <c r="F66" i="33"/>
  <c r="F65" i="33"/>
  <c r="F64" i="33"/>
  <c r="F63" i="33"/>
  <c r="F62" i="33"/>
  <c r="F61" i="33"/>
  <c r="F60" i="33"/>
  <c r="F59" i="33"/>
  <c r="F58" i="33"/>
  <c r="F57" i="33"/>
  <c r="F56" i="33"/>
  <c r="F55" i="33"/>
  <c r="F54" i="33"/>
  <c r="F53" i="33"/>
  <c r="F52" i="33"/>
  <c r="F51" i="33"/>
  <c r="F50" i="33"/>
  <c r="F49" i="33"/>
  <c r="F48" i="33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9" i="33"/>
  <c r="F28" i="33"/>
  <c r="F27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5" i="33"/>
  <c r="F4" i="33"/>
  <c r="F3" i="33"/>
  <c r="F2" i="33"/>
  <c r="F85" i="33" l="1"/>
  <c r="L19" i="34" s="1"/>
  <c r="L20" i="34" s="1"/>
  <c r="H11" i="5" s="1"/>
  <c r="M20" i="30"/>
  <c r="F2" i="31"/>
  <c r="F3" i="31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N8" i="4"/>
  <c r="O3" i="4"/>
  <c r="O4" i="4"/>
  <c r="O9" i="4"/>
  <c r="O13" i="4"/>
  <c r="O14" i="4"/>
  <c r="O16" i="4"/>
  <c r="P2" i="3"/>
  <c r="Q139" i="2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F3" i="29"/>
  <c r="F2" i="29"/>
  <c r="I19" i="28"/>
  <c r="N17" i="4"/>
  <c r="N3" i="4"/>
  <c r="N13" i="4"/>
  <c r="N16" i="4"/>
  <c r="N14" i="4"/>
  <c r="N9" i="4"/>
  <c r="N4" i="4"/>
  <c r="O2" i="3"/>
  <c r="P139" i="2"/>
  <c r="P87" i="2"/>
  <c r="F3" i="27"/>
  <c r="F4" i="27"/>
  <c r="F5" i="27"/>
  <c r="F6" i="27"/>
  <c r="F77" i="27" s="1"/>
  <c r="I20" i="26" s="1"/>
  <c r="I21" i="26" s="1"/>
  <c r="F7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1" i="27"/>
  <c r="F52" i="27"/>
  <c r="F53" i="27"/>
  <c r="F54" i="27"/>
  <c r="F55" i="27"/>
  <c r="F56" i="27"/>
  <c r="F57" i="27"/>
  <c r="F58" i="27"/>
  <c r="F59" i="27"/>
  <c r="F60" i="27"/>
  <c r="F61" i="27"/>
  <c r="F62" i="27"/>
  <c r="F63" i="27"/>
  <c r="F64" i="27"/>
  <c r="F65" i="27"/>
  <c r="F66" i="27"/>
  <c r="F67" i="27"/>
  <c r="F68" i="27"/>
  <c r="F69" i="27"/>
  <c r="F70" i="27"/>
  <c r="F71" i="27"/>
  <c r="F72" i="27"/>
  <c r="F73" i="27"/>
  <c r="F74" i="27"/>
  <c r="F75" i="27"/>
  <c r="F76" i="27"/>
  <c r="F2" i="27"/>
  <c r="J21" i="26"/>
  <c r="P37" i="27"/>
  <c r="Q37" i="27"/>
  <c r="R37" i="27"/>
  <c r="S37" i="27"/>
  <c r="O37" i="27"/>
  <c r="M17" i="4"/>
  <c r="M8" i="4"/>
  <c r="M3" i="4"/>
  <c r="M16" i="4"/>
  <c r="M14" i="4"/>
  <c r="M4" i="4"/>
  <c r="M9" i="4"/>
  <c r="M13" i="4"/>
  <c r="O139" i="2"/>
  <c r="N87" i="2"/>
  <c r="O87" i="2"/>
  <c r="L3" i="4"/>
  <c r="D3" i="4"/>
  <c r="H3" i="4"/>
  <c r="K3" i="4"/>
  <c r="L17" i="4"/>
  <c r="L14" i="4"/>
  <c r="L16" i="4"/>
  <c r="L13" i="4"/>
  <c r="L9" i="4"/>
  <c r="L4" i="4"/>
  <c r="N139" i="2"/>
  <c r="O38" i="25"/>
  <c r="P38" i="25"/>
  <c r="G12" i="5" s="1"/>
  <c r="Q38" i="25"/>
  <c r="N38" i="25"/>
  <c r="G21" i="5"/>
  <c r="G20" i="5"/>
  <c r="G19" i="5"/>
  <c r="G18" i="5"/>
  <c r="G17" i="5"/>
  <c r="G16" i="5"/>
  <c r="G15" i="5"/>
  <c r="L23" i="24"/>
  <c r="G13" i="5" s="1"/>
  <c r="F3" i="25"/>
  <c r="F4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2" i="25"/>
  <c r="M41" i="21"/>
  <c r="R41" i="21"/>
  <c r="G73" i="21"/>
  <c r="G74" i="21"/>
  <c r="G75" i="21"/>
  <c r="G76" i="21"/>
  <c r="G77" i="21"/>
  <c r="G78" i="21"/>
  <c r="G79" i="21"/>
  <c r="G80" i="21"/>
  <c r="G81" i="21"/>
  <c r="B17" i="23"/>
  <c r="H19" i="23"/>
  <c r="G72" i="21"/>
  <c r="G71" i="21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2" i="21"/>
  <c r="B15" i="20"/>
  <c r="K16" i="4"/>
  <c r="K14" i="4"/>
  <c r="K9" i="4"/>
  <c r="K4" i="4"/>
  <c r="K13" i="4"/>
  <c r="M87" i="2"/>
  <c r="M139" i="2"/>
  <c r="J3" i="4"/>
  <c r="J4" i="4"/>
  <c r="J9" i="4"/>
  <c r="J13" i="4"/>
  <c r="J14" i="4"/>
  <c r="J16" i="4"/>
  <c r="L139" i="2"/>
  <c r="L87" i="2"/>
  <c r="H17" i="20"/>
  <c r="G17" i="20"/>
  <c r="V39" i="19"/>
  <c r="U39" i="19"/>
  <c r="G3" i="19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2" i="19"/>
  <c r="H19" i="17"/>
  <c r="G2" i="18"/>
  <c r="G3" i="18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B54" i="17"/>
  <c r="I3" i="4"/>
  <c r="I4" i="4"/>
  <c r="I9" i="4"/>
  <c r="I13" i="4"/>
  <c r="I14" i="4"/>
  <c r="I16" i="4"/>
  <c r="K87" i="2"/>
  <c r="K139" i="2"/>
  <c r="H14" i="4"/>
  <c r="F15" i="5"/>
  <c r="H17" i="4"/>
  <c r="H9" i="4"/>
  <c r="H16" i="4"/>
  <c r="H4" i="4"/>
  <c r="J139" i="2"/>
  <c r="J87" i="2"/>
  <c r="H13" i="4"/>
  <c r="F21" i="5"/>
  <c r="F20" i="5"/>
  <c r="F19" i="5"/>
  <c r="F18" i="5"/>
  <c r="F17" i="5"/>
  <c r="F16" i="5"/>
  <c r="E80" i="16"/>
  <c r="H20" i="15" s="1"/>
  <c r="H21" i="15" s="1"/>
  <c r="F11" i="5" s="1"/>
  <c r="I21" i="15"/>
  <c r="F13" i="5" s="1"/>
  <c r="B51" i="15"/>
  <c r="F12" i="5" s="1"/>
  <c r="I60" i="13"/>
  <c r="C61" i="13"/>
  <c r="J60" i="13"/>
  <c r="G17" i="4"/>
  <c r="G3" i="4"/>
  <c r="F3" i="4"/>
  <c r="I139" i="2"/>
  <c r="I87" i="2"/>
  <c r="G13" i="4"/>
  <c r="G4" i="4"/>
  <c r="G14" i="4"/>
  <c r="G16" i="4"/>
  <c r="E3" i="4"/>
  <c r="F17" i="4"/>
  <c r="H51" i="2"/>
  <c r="F14" i="4"/>
  <c r="E14" i="4"/>
  <c r="G73" i="3"/>
  <c r="G67" i="3"/>
  <c r="G51" i="3" s="1"/>
  <c r="G52" i="3"/>
  <c r="G48" i="3"/>
  <c r="G42" i="3"/>
  <c r="G4" i="3"/>
  <c r="G3" i="3" s="1"/>
  <c r="H115" i="2"/>
  <c r="H109" i="2"/>
  <c r="F16" i="4" s="1"/>
  <c r="H107" i="2"/>
  <c r="H102" i="2"/>
  <c r="H96" i="2"/>
  <c r="H89" i="2"/>
  <c r="H71" i="2"/>
  <c r="H40" i="2"/>
  <c r="H33" i="2"/>
  <c r="F4" i="4" s="1"/>
  <c r="H27" i="2"/>
  <c r="H16" i="2"/>
  <c r="H6" i="2"/>
  <c r="J60" i="10"/>
  <c r="I60" i="10"/>
  <c r="C60" i="10"/>
  <c r="E17" i="4"/>
  <c r="C17" i="4"/>
  <c r="D17" i="4"/>
  <c r="F141" i="9"/>
  <c r="I61" i="9" s="1"/>
  <c r="I62" i="9" s="1"/>
  <c r="J62" i="9"/>
  <c r="C61" i="9"/>
  <c r="F73" i="3"/>
  <c r="F67" i="3"/>
  <c r="F51" i="3" s="1"/>
  <c r="F76" i="3" s="1"/>
  <c r="F52" i="3"/>
  <c r="F48" i="3"/>
  <c r="F42" i="3"/>
  <c r="F4" i="3"/>
  <c r="F3" i="3" s="1"/>
  <c r="G115" i="2"/>
  <c r="G109" i="2"/>
  <c r="G107" i="2"/>
  <c r="G102" i="2"/>
  <c r="G96" i="2"/>
  <c r="G89" i="2"/>
  <c r="G71" i="2"/>
  <c r="G51" i="2"/>
  <c r="G40" i="2"/>
  <c r="G33" i="2"/>
  <c r="E4" i="4" s="1"/>
  <c r="G27" i="2"/>
  <c r="G16" i="2"/>
  <c r="G6" i="2"/>
  <c r="K182" i="8"/>
  <c r="E77" i="8"/>
  <c r="E78" i="8" s="1"/>
  <c r="C11" i="5" s="1"/>
  <c r="C114" i="8"/>
  <c r="F78" i="8"/>
  <c r="C13" i="5" s="1"/>
  <c r="K122" i="7"/>
  <c r="E77" i="7" s="1"/>
  <c r="E78" i="7" s="1"/>
  <c r="D11" i="5" s="1"/>
  <c r="C116" i="7"/>
  <c r="D12" i="5" s="1"/>
  <c r="F78" i="7"/>
  <c r="D13" i="5" s="1"/>
  <c r="K120" i="6"/>
  <c r="E77" i="6" s="1"/>
  <c r="E78" i="6" s="1"/>
  <c r="E11" i="5" s="1"/>
  <c r="C115" i="6"/>
  <c r="E12" i="5" s="1"/>
  <c r="F78" i="6"/>
  <c r="E13" i="5" s="1"/>
  <c r="C21" i="5"/>
  <c r="D21" i="5"/>
  <c r="E21" i="5"/>
  <c r="C20" i="5"/>
  <c r="D20" i="5"/>
  <c r="E20" i="5"/>
  <c r="C19" i="5"/>
  <c r="D19" i="5"/>
  <c r="E19" i="5"/>
  <c r="C18" i="5"/>
  <c r="D18" i="5"/>
  <c r="E18" i="5"/>
  <c r="C17" i="5"/>
  <c r="D17" i="5"/>
  <c r="E17" i="5"/>
  <c r="C16" i="5"/>
  <c r="D16" i="5"/>
  <c r="E16" i="5"/>
  <c r="C15" i="5"/>
  <c r="D15" i="5"/>
  <c r="E15" i="5"/>
  <c r="C12" i="5"/>
  <c r="D115" i="2"/>
  <c r="D109" i="2"/>
  <c r="D107" i="2"/>
  <c r="D102" i="2"/>
  <c r="D96" i="2"/>
  <c r="D89" i="2"/>
  <c r="D71" i="2"/>
  <c r="D51" i="2"/>
  <c r="D40" i="2"/>
  <c r="D33" i="2"/>
  <c r="D27" i="2"/>
  <c r="D16" i="2"/>
  <c r="D6" i="2"/>
  <c r="D73" i="3"/>
  <c r="D67" i="3"/>
  <c r="D52" i="3"/>
  <c r="D48" i="3"/>
  <c r="D42" i="3"/>
  <c r="D4" i="3"/>
  <c r="C73" i="3"/>
  <c r="C67" i="3"/>
  <c r="C52" i="3"/>
  <c r="C48" i="3"/>
  <c r="C42" i="3"/>
  <c r="C4" i="3"/>
  <c r="C3" i="3" s="1"/>
  <c r="E6" i="2"/>
  <c r="E115" i="2"/>
  <c r="E109" i="2"/>
  <c r="E107" i="2"/>
  <c r="E102" i="2"/>
  <c r="E96" i="2"/>
  <c r="E89" i="2"/>
  <c r="E16" i="2"/>
  <c r="E27" i="2"/>
  <c r="E33" i="2"/>
  <c r="C4" i="4" s="1"/>
  <c r="E40" i="2"/>
  <c r="E51" i="2"/>
  <c r="E71" i="2"/>
  <c r="F115" i="2"/>
  <c r="F109" i="2"/>
  <c r="F107" i="2"/>
  <c r="F102" i="2"/>
  <c r="F96" i="2"/>
  <c r="F89" i="2"/>
  <c r="F71" i="2"/>
  <c r="F51" i="2"/>
  <c r="F40" i="2"/>
  <c r="F33" i="2"/>
  <c r="D4" i="4" s="1"/>
  <c r="F27" i="2"/>
  <c r="F16" i="2"/>
  <c r="F6" i="2"/>
  <c r="E73" i="3"/>
  <c r="E67" i="3"/>
  <c r="E52" i="3"/>
  <c r="E48" i="3"/>
  <c r="E42" i="3"/>
  <c r="E4" i="3"/>
  <c r="E3" i="3" s="1"/>
  <c r="E51" i="3" l="1"/>
  <c r="E76" i="3" s="1"/>
  <c r="D3" i="3"/>
  <c r="D51" i="3"/>
  <c r="D76" i="3" s="1"/>
  <c r="F77" i="29"/>
  <c r="H18" i="28" s="1"/>
  <c r="H19" i="28" s="1"/>
  <c r="G76" i="3"/>
  <c r="C51" i="3"/>
  <c r="G80" i="19"/>
  <c r="F84" i="31"/>
  <c r="L19" i="30" s="1"/>
  <c r="L20" i="30" s="1"/>
  <c r="G79" i="18"/>
  <c r="G18" i="17" s="1"/>
  <c r="G19" i="17" s="1"/>
  <c r="G82" i="21"/>
  <c r="G18" i="23" s="1"/>
  <c r="G19" i="23" s="1"/>
  <c r="F83" i="25"/>
  <c r="K22" i="24" s="1"/>
  <c r="K23" i="24" s="1"/>
  <c r="G11" i="5" s="1"/>
  <c r="C76" i="3"/>
  <c r="C79" i="3" s="1"/>
  <c r="D88" i="2"/>
  <c r="H88" i="2"/>
  <c r="E88" i="2"/>
  <c r="E39" i="2"/>
  <c r="D5" i="2"/>
  <c r="H5" i="2"/>
  <c r="H106" i="2"/>
  <c r="F5" i="2"/>
  <c r="E5" i="2"/>
  <c r="D106" i="2"/>
  <c r="F39" i="2"/>
  <c r="G88" i="2"/>
  <c r="G5" i="2"/>
  <c r="E106" i="2"/>
  <c r="G106" i="2"/>
  <c r="F106" i="2"/>
  <c r="F88" i="2"/>
  <c r="H39" i="2"/>
  <c r="G39" i="2"/>
  <c r="D39" i="2"/>
  <c r="F138" i="2" l="1"/>
  <c r="H138" i="2"/>
  <c r="D138" i="2"/>
  <c r="G138" i="2"/>
  <c r="F82" i="2"/>
  <c r="E138" i="2"/>
  <c r="G82" i="2"/>
  <c r="E82" i="2"/>
  <c r="D82" i="2"/>
  <c r="H82" i="2"/>
  <c r="E140" i="2" l="1"/>
  <c r="F140" i="2"/>
  <c r="F139" i="2"/>
  <c r="H139" i="2"/>
  <c r="D140" i="2"/>
  <c r="D139" i="2"/>
  <c r="G139" i="2"/>
  <c r="E139" i="2"/>
</calcChain>
</file>

<file path=xl/comments1.xml><?xml version="1.0" encoding="utf-8"?>
<comments xmlns="http://schemas.openxmlformats.org/spreadsheetml/2006/main">
  <authors>
    <author>uziv</author>
  </authors>
  <commentList>
    <comment ref="J59" authorId="0" shape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10.xml><?xml version="1.0" encoding="utf-8"?>
<comments xmlns="http://schemas.openxmlformats.org/spreadsheetml/2006/main">
  <authors>
    <author>uziv</author>
  </authors>
  <commentList>
    <comment ref="G16" authorId="0" shapeId="0">
      <text>
        <r>
          <rPr>
            <b/>
            <sz val="8"/>
            <color indexed="81"/>
            <rFont val="Tahoma"/>
            <family val="2"/>
            <charset val="238"/>
          </rPr>
          <t>uziv:</t>
        </r>
        <r>
          <rPr>
            <sz val="8"/>
            <color indexed="81"/>
            <rFont val="Tahoma"/>
            <family val="2"/>
            <charset val="238"/>
          </rPr>
          <t xml:space="preserve">
Přehled pacientů - počet ošetření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  <charset val="238"/>
          </rPr>
          <t>uziv:</t>
        </r>
        <r>
          <rPr>
            <sz val="8"/>
            <color indexed="81"/>
            <rFont val="Tahoma"/>
            <family val="2"/>
            <charset val="238"/>
          </rPr>
          <t xml:space="preserve">
Přehled dle pacientů</t>
        </r>
      </text>
    </comment>
  </commentList>
</comments>
</file>

<file path=xl/comments2.xml><?xml version="1.0" encoding="utf-8"?>
<comments xmlns="http://schemas.openxmlformats.org/spreadsheetml/2006/main">
  <authors>
    <author>uziv</author>
  </authors>
  <commentList>
    <comment ref="J61" authorId="0" shape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3.xml><?xml version="1.0" encoding="utf-8"?>
<comments xmlns="http://schemas.openxmlformats.org/spreadsheetml/2006/main">
  <authors>
    <author>uziv</author>
  </authors>
  <commentList>
    <comment ref="F77" authorId="0" shape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4.xml><?xml version="1.0" encoding="utf-8"?>
<comments xmlns="http://schemas.openxmlformats.org/spreadsheetml/2006/main">
  <authors>
    <author>uziv</author>
  </authors>
  <commentList>
    <comment ref="F77" authorId="0" shape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5.xml><?xml version="1.0" encoding="utf-8"?>
<comments xmlns="http://schemas.openxmlformats.org/spreadsheetml/2006/main">
  <authors>
    <author>uziv</author>
  </authors>
  <commentList>
    <comment ref="H20" authorId="0" shape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sestavy - přehledy pacientů - počet ošetření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6.xml><?xml version="1.0" encoding="utf-8"?>
<comments xmlns="http://schemas.openxmlformats.org/spreadsheetml/2006/main">
  <authors>
    <author>uziv</author>
  </authors>
  <commentList>
    <comment ref="J59" authorId="0" shapeId="0">
      <text>
        <r>
          <rPr>
            <b/>
            <sz val="9"/>
            <color indexed="81"/>
            <rFont val="Tahoma"/>
            <family val="2"/>
            <charset val="238"/>
          </rPr>
          <t>uziv:</t>
        </r>
        <r>
          <rPr>
            <sz val="9"/>
            <color indexed="81"/>
            <rFont val="Tahoma"/>
            <family val="2"/>
            <charset val="238"/>
          </rPr>
          <t xml:space="preserve">
Medicus - celkový přehled dle pacientů</t>
        </r>
      </text>
    </comment>
  </commentList>
</comments>
</file>

<file path=xl/comments7.xml><?xml version="1.0" encoding="utf-8"?>
<comments xmlns="http://schemas.openxmlformats.org/spreadsheetml/2006/main">
  <authors>
    <author>B.Klimánková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konta 311 + 194 (opravné položky k odběratelům)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z Rozvahy Dlouhodobé pohledávky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31101001..31102021</t>
        </r>
      </text>
    </comment>
    <comment ref="R6" authorId="0" shapeId="0">
      <text>
        <r>
          <rPr>
            <b/>
            <sz val="9"/>
            <color indexed="81"/>
            <rFont val="Tahoma"/>
            <charset val="1"/>
          </rPr>
          <t>B.Klimánková:</t>
        </r>
        <r>
          <rPr>
            <sz val="9"/>
            <color indexed="81"/>
            <rFont val="Tahoma"/>
            <charset val="1"/>
          </rPr>
          <t xml:space="preserve">
první vyúčtování VZP za rok 2020, rozporováno, nezohledněny kompenzace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31103002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31103001
od 1.1.2020 konto 31103005 (poplatek za pohot.)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55700000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z rozvahy "Krátkodobé závazky" bez:
-383 výdaje příštích obd.
-384 výnosy příštích obd.
-389 dohadné účty pasiv.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32102000 Investiční dodavatelé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z rozvahy Dlouhodobé závazky celkem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38"/>
          </rPr>
          <t>B.Klimánková:</t>
        </r>
        <r>
          <rPr>
            <sz val="9"/>
            <color indexed="81"/>
            <rFont val="Tahoma"/>
            <family val="2"/>
            <charset val="238"/>
          </rPr>
          <t xml:space="preserve">
Saldo do data
45902000 Dlouh. závazky - investiční
45942000 Ostatní dlouhodobé závazky OHL ŽS-stavba ICRC
</t>
        </r>
      </text>
    </comment>
  </commentList>
</comments>
</file>

<file path=xl/comments8.xml><?xml version="1.0" encoding="utf-8"?>
<comments xmlns="http://schemas.openxmlformats.org/spreadsheetml/2006/main">
  <authors>
    <author>uziv</author>
  </authors>
  <commentList>
    <comment ref="G18" authorId="0" shapeId="0">
      <text>
        <r>
          <rPr>
            <b/>
            <sz val="8"/>
            <color indexed="81"/>
            <rFont val="Tahoma"/>
            <family val="2"/>
            <charset val="238"/>
          </rPr>
          <t>uziv:</t>
        </r>
        <r>
          <rPr>
            <sz val="8"/>
            <color indexed="81"/>
            <rFont val="Tahoma"/>
            <family val="2"/>
            <charset val="238"/>
          </rPr>
          <t xml:space="preserve">
Přehled pacientů - počet ošetření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  <charset val="238"/>
          </rPr>
          <t>uziv:</t>
        </r>
        <r>
          <rPr>
            <sz val="8"/>
            <color indexed="81"/>
            <rFont val="Tahoma"/>
            <family val="2"/>
            <charset val="238"/>
          </rPr>
          <t xml:space="preserve">
Přehled dle pacientů</t>
        </r>
      </text>
    </comment>
  </commentList>
</comments>
</file>

<file path=xl/comments9.xml><?xml version="1.0" encoding="utf-8"?>
<comments xmlns="http://schemas.openxmlformats.org/spreadsheetml/2006/main">
  <authors>
    <author>uziv</author>
  </authors>
  <commentList>
    <comment ref="G18" authorId="0" shapeId="0">
      <text>
        <r>
          <rPr>
            <b/>
            <sz val="8"/>
            <color indexed="81"/>
            <rFont val="Tahoma"/>
            <family val="2"/>
            <charset val="238"/>
          </rPr>
          <t>uziv:</t>
        </r>
        <r>
          <rPr>
            <sz val="8"/>
            <color indexed="81"/>
            <rFont val="Tahoma"/>
            <family val="2"/>
            <charset val="238"/>
          </rPr>
          <t xml:space="preserve">
Přehled pacientů - počet ošetření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  <charset val="238"/>
          </rPr>
          <t>uziv:</t>
        </r>
        <r>
          <rPr>
            <sz val="8"/>
            <color indexed="81"/>
            <rFont val="Tahoma"/>
            <family val="2"/>
            <charset val="238"/>
          </rPr>
          <t xml:space="preserve">
Přehled dle pacientů</t>
        </r>
      </text>
    </comment>
  </commentList>
</comments>
</file>

<file path=xl/sharedStrings.xml><?xml version="1.0" encoding="utf-8"?>
<sst xmlns="http://schemas.openxmlformats.org/spreadsheetml/2006/main" count="6810" uniqueCount="988">
  <si>
    <t>ÚČET</t>
  </si>
  <si>
    <t>NÁKLADY CELKEM</t>
  </si>
  <si>
    <t>Náklady z činnosti</t>
  </si>
  <si>
    <t>Spotřeba materiálu</t>
  </si>
  <si>
    <t>z toho léky</t>
  </si>
  <si>
    <t>z toho SZM</t>
  </si>
  <si>
    <t>Spotřeba energie</t>
  </si>
  <si>
    <t>Spotřeba jiných neskl.dodávek</t>
  </si>
  <si>
    <t>Prodané zboží</t>
  </si>
  <si>
    <t>Aktivace dlouhodobého majetku</t>
  </si>
  <si>
    <t>Aktivace oběžného majetku</t>
  </si>
  <si>
    <t>Změna stavu zásob vlastní výroby</t>
  </si>
  <si>
    <t>Opravy a udržování</t>
  </si>
  <si>
    <t>Cestovné</t>
  </si>
  <si>
    <t>Náklady na reprezentaci</t>
  </si>
  <si>
    <t>Aktivace vnitroorganizačních služeb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</si>
  <si>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</si>
  <si>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</si>
  <si>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</si>
  <si>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</si>
  <si>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</si>
  <si>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</si>
  <si>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Daň silniční</t>
  </si>
  <si>
    <t>Daň z nemovitosti</t>
  </si>
  <si>
    <t>Jiné daně a poplatky</t>
  </si>
  <si>
    <t>Smluvní pokuty a úroky z prodlení</t>
  </si>
  <si>
    <t>Jiné pokuty a penále</t>
  </si>
  <si>
    <t>Dary a jiná bezúplaná předání</t>
  </si>
  <si>
    <t>Prodaný materiál</t>
  </si>
  <si>
    <t>Manka a škody</t>
  </si>
  <si>
    <t>Tvorba fondů</t>
  </si>
  <si>
    <t>Odpisy dlouhodobého majetku</t>
  </si>
  <si>
    <t>Prodaný dlouhodobý nehmotný majetek</t>
  </si>
  <si>
    <t>Prodaný dlouhodobý hmotný majetek</t>
  </si>
  <si>
    <t xml:space="preserve">Prodané pozemky </t>
  </si>
  <si>
    <t>Tvorba a zúčtování rezerv</t>
  </si>
  <si>
    <t>Tvorba a zúčtování opravných položek</t>
  </si>
  <si>
    <t>Náklady z vyřazených pohledávek</t>
  </si>
  <si>
    <t>Náklady z drobného dlouhodobého majetku</t>
  </si>
  <si>
    <t>Ostatní náklady z činnosti</t>
  </si>
  <si>
    <t>Finanční náklady</t>
  </si>
  <si>
    <t>Prodané cenné papíry a podíly</t>
  </si>
  <si>
    <t>Úroky</t>
  </si>
  <si>
    <t>Kurzové ztráty</t>
  </si>
  <si>
    <t>Náklady z přecenění reálnou hodnotou</t>
  </si>
  <si>
    <t>Ostatní finanční náklady</t>
  </si>
  <si>
    <t>Náklady na transfery</t>
  </si>
  <si>
    <t>Náklady vybraných ústředních vládních institucí na transfery</t>
  </si>
  <si>
    <t>Náklady vybraných místních vládních institucí na transfery</t>
  </si>
  <si>
    <t xml:space="preserve"> </t>
  </si>
  <si>
    <t>VÝNOSY CELKEM</t>
  </si>
  <si>
    <t>Výnosy z činnosti</t>
  </si>
  <si>
    <t>Výnosy z prodeje vlastních výrobků</t>
  </si>
  <si>
    <t>Výnosy z prodeje služeb</t>
  </si>
  <si>
    <t>Výnosy z pronájmu</t>
  </si>
  <si>
    <t>Výnosy z prodaného zboží</t>
  </si>
  <si>
    <t>Jiné výnosy z vlastních výkonů</t>
  </si>
  <si>
    <t>Smluvní úroky a pokuty z prodlení</t>
  </si>
  <si>
    <t>Výnosy z vyřazených pohledávek</t>
  </si>
  <si>
    <t>Výnosy z prodeje materiálu</t>
  </si>
  <si>
    <t>Výnosy z prodeje DNHM</t>
  </si>
  <si>
    <t>Výnosy z prodeje DHM kromě pozemků</t>
  </si>
  <si>
    <t>Výnosy z prodeje pozemků</t>
  </si>
  <si>
    <t>Čerpání fondů</t>
  </si>
  <si>
    <t>Ostatní výnosy z činnosti</t>
  </si>
  <si>
    <t>Finanční výnosy</t>
  </si>
  <si>
    <t>Výnosy z prodeje cenných papírů a podílů</t>
  </si>
  <si>
    <t>Kurzové zisky</t>
  </si>
  <si>
    <t>Výnosy z přecenění reálnou hodnotou</t>
  </si>
  <si>
    <t>Ostatní finanční výnosy</t>
  </si>
  <si>
    <t>Výnosy z transferů</t>
  </si>
  <si>
    <t>Výnosy vybraných ústředních vládních institucí z transferů</t>
  </si>
  <si>
    <t>Výnosy vybraných místních vládních institucí z transferů</t>
  </si>
  <si>
    <t>VÝSLEDEK HOSPODAŘENÍ</t>
  </si>
  <si>
    <t>Daň z příjmů</t>
  </si>
  <si>
    <t>Dodatečné odvody daně z příjmu</t>
  </si>
  <si>
    <t>Výsledek hospodaření po zdanění</t>
  </si>
  <si>
    <t>A.</t>
  </si>
  <si>
    <t xml:space="preserve">Stálá aktiva </t>
  </si>
  <si>
    <t>I.</t>
  </si>
  <si>
    <t>Dlouhodobý nehmotný majetek</t>
  </si>
  <si>
    <t>01</t>
  </si>
  <si>
    <t>Nehmotné výsledky výzkumu a vývoje</t>
  </si>
  <si>
    <t>012</t>
  </si>
  <si>
    <t>02</t>
  </si>
  <si>
    <t>Software</t>
  </si>
  <si>
    <t>013</t>
  </si>
  <si>
    <t>03</t>
  </si>
  <si>
    <t>Ocenitelná práva</t>
  </si>
  <si>
    <t>014</t>
  </si>
  <si>
    <t>04</t>
  </si>
  <si>
    <t>Povolenky na emise a preferenční limity</t>
  </si>
  <si>
    <t>015</t>
  </si>
  <si>
    <t>05</t>
  </si>
  <si>
    <t>Drobný dlouhodobý nehmotný majetek</t>
  </si>
  <si>
    <t>018</t>
  </si>
  <si>
    <t>06</t>
  </si>
  <si>
    <t>Ostatní dlouhodobý nehmotný majetek</t>
  </si>
  <si>
    <t>019</t>
  </si>
  <si>
    <t>07</t>
  </si>
  <si>
    <t>Nedokončený dlouhodobý nehmotný majetek</t>
  </si>
  <si>
    <t>041</t>
  </si>
  <si>
    <t>08</t>
  </si>
  <si>
    <t>09</t>
  </si>
  <si>
    <t>Poskytnuté zálohy na dlouhodobý nehmotný majetek</t>
  </si>
  <si>
    <t>051</t>
  </si>
  <si>
    <t>10</t>
  </si>
  <si>
    <t>Dlouhodobý nehmotný majetek určený k prodeji</t>
  </si>
  <si>
    <t>035</t>
  </si>
  <si>
    <t>II.</t>
  </si>
  <si>
    <t>Dlouhodobý hmotný majetek</t>
  </si>
  <si>
    <t>Pozemky</t>
  </si>
  <si>
    <t>031</t>
  </si>
  <si>
    <t>Kulturní předměty</t>
  </si>
  <si>
    <t>032</t>
  </si>
  <si>
    <t>Stavby</t>
  </si>
  <si>
    <t>021</t>
  </si>
  <si>
    <t>Samostatné hmotné movité věci a soubory hmotných movitých věcí</t>
  </si>
  <si>
    <t>022</t>
  </si>
  <si>
    <t>Pěstitelské celky trvalých porostů</t>
  </si>
  <si>
    <t>025</t>
  </si>
  <si>
    <t>Drobný dlouhodobý hmotný majetek</t>
  </si>
  <si>
    <t>028</t>
  </si>
  <si>
    <t>Ostatní dlouhodobý hmotný majetek</t>
  </si>
  <si>
    <t>029</t>
  </si>
  <si>
    <t>Nedokončený dlouhodobý hmotný majetek</t>
  </si>
  <si>
    <t>042</t>
  </si>
  <si>
    <t>Poskytnuté zálohy na dlouhodobý hmotný majetek</t>
  </si>
  <si>
    <t>052</t>
  </si>
  <si>
    <t>11</t>
  </si>
  <si>
    <t>Dlouhodobý hmotný majetek určený k prodeji</t>
  </si>
  <si>
    <t>036</t>
  </si>
  <si>
    <t>III.</t>
  </si>
  <si>
    <t>Dlouhodobý finanční majetek</t>
  </si>
  <si>
    <t>Majetkové účasti v osobách s rozhodujícím vlivem</t>
  </si>
  <si>
    <t>061</t>
  </si>
  <si>
    <t>Majetkové účasti v osobách s podstatným vlivem</t>
  </si>
  <si>
    <t>062</t>
  </si>
  <si>
    <t>Dluhové cenné papíry držené do splatnosti</t>
  </si>
  <si>
    <t>063</t>
  </si>
  <si>
    <t>Termínované vklady dlouhodobé</t>
  </si>
  <si>
    <t>068</t>
  </si>
  <si>
    <t xml:space="preserve">Ostatní dlouhodobý finanční majetek  </t>
  </si>
  <si>
    <t>069</t>
  </si>
  <si>
    <t>IV.</t>
  </si>
  <si>
    <t>Dlouhodobé pohledávky</t>
  </si>
  <si>
    <t>Poskytnuté návratné finanční výpomoci dlouhodobé</t>
  </si>
  <si>
    <t>Dlouhodobé pohledávky z postoupených úvěrů</t>
  </si>
  <si>
    <t>Dlouhodobé poskytnuté zálohy</t>
  </si>
  <si>
    <t>Ostatní dlouhodobé pohledávky</t>
  </si>
  <si>
    <t>Dlouhodobé poskytnuté zálohy na transfery</t>
  </si>
  <si>
    <t>B.</t>
  </si>
  <si>
    <t>Oběžná aktiva</t>
  </si>
  <si>
    <t>Zásoby</t>
  </si>
  <si>
    <t>Pořízení materiálu</t>
  </si>
  <si>
    <t>Materiál na skladě</t>
  </si>
  <si>
    <t>Materiál na cestě</t>
  </si>
  <si>
    <t>Nedokončená výroba</t>
  </si>
  <si>
    <t>Polotovary vlastní výroby</t>
  </si>
  <si>
    <t>Výrobky</t>
  </si>
  <si>
    <t>Pořízení zboží</t>
  </si>
  <si>
    <t>Zboží na skladě</t>
  </si>
  <si>
    <t>Zboží na cestě</t>
  </si>
  <si>
    <t>Ostatní zásoby</t>
  </si>
  <si>
    <t>Krátkodobé pohledávky</t>
  </si>
  <si>
    <t>Odběratelé</t>
  </si>
  <si>
    <t>Krátkodobé poskytnuté zálohy</t>
  </si>
  <si>
    <t>Jiné pohledávky z hlavní činnosti</t>
  </si>
  <si>
    <t>Poskytnuté návratné finanční výpomoci krátkodobé</t>
  </si>
  <si>
    <t>Pohledávky za zaměstnanci</t>
  </si>
  <si>
    <t>Sociální zabezpečení</t>
  </si>
  <si>
    <t>Zdravotní pojištění</t>
  </si>
  <si>
    <t>Důchodové pojištění</t>
  </si>
  <si>
    <t>Jiné přímé daně</t>
  </si>
  <si>
    <t>Daň z přidané hodnoty</t>
  </si>
  <si>
    <t>12</t>
  </si>
  <si>
    <t>13</t>
  </si>
  <si>
    <t>Pohledávky za vybranými ústředními vládními institucemi</t>
  </si>
  <si>
    <t>14</t>
  </si>
  <si>
    <t>Pohledávky za vybranými místními vládními institucemi</t>
  </si>
  <si>
    <t>17</t>
  </si>
  <si>
    <t>Krátkodobé poskytnuté zálohy na transfery</t>
  </si>
  <si>
    <t>18</t>
  </si>
  <si>
    <t>Zprostředkování krátkodobých transferů</t>
  </si>
  <si>
    <t>19</t>
  </si>
  <si>
    <t>Náklady příštích období</t>
  </si>
  <si>
    <t>20</t>
  </si>
  <si>
    <t>Příjmy příštích období</t>
  </si>
  <si>
    <t>21</t>
  </si>
  <si>
    <t>Dohadné účty aktivní</t>
  </si>
  <si>
    <t>22</t>
  </si>
  <si>
    <t>Ostatní krátkodobé pohledávky</t>
  </si>
  <si>
    <t>Krátkodobý finanční majetek</t>
  </si>
  <si>
    <t>Majetkové cenné papíry k obchodování</t>
  </si>
  <si>
    <t>Dluhové cenné papíry k obchodování</t>
  </si>
  <si>
    <t>Jiné cenné papíry</t>
  </si>
  <si>
    <t>Termínované vklady krátkodobé</t>
  </si>
  <si>
    <t>Jiné běžné účty</t>
  </si>
  <si>
    <t>Běžný účet</t>
  </si>
  <si>
    <t>Běžný účet FKSP</t>
  </si>
  <si>
    <t>Ceniny</t>
  </si>
  <si>
    <t>Peníze na cestě</t>
  </si>
  <si>
    <t>Pokladna</t>
  </si>
  <si>
    <t>AKTIVA CELKEM</t>
  </si>
  <si>
    <t>AKTIVA</t>
  </si>
  <si>
    <t>k 31.12.2017</t>
  </si>
  <si>
    <t>PASIVA</t>
  </si>
  <si>
    <t>C.</t>
  </si>
  <si>
    <t>Vlastní kapitál</t>
  </si>
  <si>
    <t>Jmení účetní jednotky a upravující položky</t>
  </si>
  <si>
    <t>Jmění účetní jednotky</t>
  </si>
  <si>
    <t>401</t>
  </si>
  <si>
    <t>Transfery na pořízení dlouhodobého majetku</t>
  </si>
  <si>
    <t>403</t>
  </si>
  <si>
    <t>Kurzové rozdíly</t>
  </si>
  <si>
    <t>405</t>
  </si>
  <si>
    <t>Oceňovací rozdíly při prvotním použití metody</t>
  </si>
  <si>
    <t>406</t>
  </si>
  <si>
    <t>Jiné oceňovací rozdíly</t>
  </si>
  <si>
    <t>407</t>
  </si>
  <si>
    <t>Opravy minulých období</t>
  </si>
  <si>
    <t>408</t>
  </si>
  <si>
    <t>Fondy účetní jednotky</t>
  </si>
  <si>
    <t>Fond odměn</t>
  </si>
  <si>
    <t>411</t>
  </si>
  <si>
    <t>Fond kulturních a sociálních potřeb</t>
  </si>
  <si>
    <t>412</t>
  </si>
  <si>
    <t>Rezervní fond tvořený ze zlepšeného výsledku hospodaření</t>
  </si>
  <si>
    <t>413</t>
  </si>
  <si>
    <t>Rezervní fond z ostatních titulů</t>
  </si>
  <si>
    <t>414</t>
  </si>
  <si>
    <t>Fonf reprodukce majetku, investiční fond</t>
  </si>
  <si>
    <t>416</t>
  </si>
  <si>
    <t>Výsledek hospodaření</t>
  </si>
  <si>
    <t>HV běžného účetního období</t>
  </si>
  <si>
    <t>493</t>
  </si>
  <si>
    <t>HV ve schvalovacím řízení</t>
  </si>
  <si>
    <t>431</t>
  </si>
  <si>
    <t>Nerozdělený zisk, neuhrazená ztráta minulých let</t>
  </si>
  <si>
    <t>432</t>
  </si>
  <si>
    <t>D.</t>
  </si>
  <si>
    <t>Cizí zdroje</t>
  </si>
  <si>
    <t>Rezervy</t>
  </si>
  <si>
    <t>Dlouhodobé závazky</t>
  </si>
  <si>
    <t>Dlouhodobé úvěry</t>
  </si>
  <si>
    <t>Přijaté návratné finanční výpomoci dlouhodobé</t>
  </si>
  <si>
    <t>Dlouhodobé přijaté zálohy</t>
  </si>
  <si>
    <t>Ostatní dlouhodobé závazky</t>
  </si>
  <si>
    <t>Dlouhodobé příjaté zálohy na transfery</t>
  </si>
  <si>
    <t>Krátkodobé závazky</t>
  </si>
  <si>
    <t>Krátkodobé úvěry</t>
  </si>
  <si>
    <t>Jiné krátkodobé půjčky</t>
  </si>
  <si>
    <t xml:space="preserve">Dodavatelé </t>
  </si>
  <si>
    <t>Krátkodobé přijaté zálohy</t>
  </si>
  <si>
    <t>Přijaté návratné finanční výpomoci krátkodobé</t>
  </si>
  <si>
    <t>Zaměstnanci</t>
  </si>
  <si>
    <t>Jiné závazky vůči zaměstnancům</t>
  </si>
  <si>
    <t>15</t>
  </si>
  <si>
    <t>Závazky k osobám mimo vybrané vládní instituce</t>
  </si>
  <si>
    <t>16</t>
  </si>
  <si>
    <t xml:space="preserve">Závazky k vybraným ústředním vládním institucím </t>
  </si>
  <si>
    <t>Závazky k vybraným místním vládním institucím</t>
  </si>
  <si>
    <t>Krátkodobé přijaté zálohy na transfery</t>
  </si>
  <si>
    <t>Výdaje příštích období</t>
  </si>
  <si>
    <t>Výnosy příštích období</t>
  </si>
  <si>
    <t>23</t>
  </si>
  <si>
    <t>Dohadné účty pasivní</t>
  </si>
  <si>
    <t>24</t>
  </si>
  <si>
    <t>Ostatní krátkodobé závazky</t>
  </si>
  <si>
    <t>PASIVA CELKEM</t>
  </si>
  <si>
    <t>k 31.12.2016</t>
  </si>
  <si>
    <t>k 31.12.2015</t>
  </si>
  <si>
    <t>Rozvaha v  Kč</t>
  </si>
  <si>
    <t>Výkaz zisků a ztrát v Kč</t>
  </si>
  <si>
    <r>
      <t xml:space="preserve">- body </t>
    </r>
    <r>
      <rPr>
        <b/>
        <sz val="9"/>
        <rFont val="Arial"/>
        <family val="2"/>
        <charset val="238"/>
      </rPr>
      <t>1)</t>
    </r>
    <r>
      <rPr>
        <sz val="9"/>
        <rFont val="Arial"/>
        <family val="2"/>
        <charset val="238"/>
      </rPr>
      <t xml:space="preserve"> a </t>
    </r>
    <r>
      <rPr>
        <b/>
        <sz val="9"/>
        <rFont val="Arial"/>
        <family val="2"/>
        <charset val="238"/>
      </rPr>
      <t>3) a) b)</t>
    </r>
  </si>
  <si>
    <t>Ambulance</t>
  </si>
  <si>
    <t>Počet ambulantních a laboratorních vyšetření</t>
  </si>
  <si>
    <t>Počet ambulantních a laboratorních výkonů</t>
  </si>
  <si>
    <t>Počet URČ ambulance</t>
  </si>
  <si>
    <t>Hospitalizace</t>
  </si>
  <si>
    <t>Využití lůžek ve dnech</t>
  </si>
  <si>
    <t>Využití lůžek v %</t>
  </si>
  <si>
    <t>Počet hospitalizovaných pacientů</t>
  </si>
  <si>
    <t>Počet URČ hospitalizace</t>
  </si>
  <si>
    <t>Počet úmrtí</t>
  </si>
  <si>
    <t>Průměrná ošetřovací doba ve dnech</t>
  </si>
  <si>
    <t>MIS:</t>
  </si>
  <si>
    <t>Počet lůžek</t>
  </si>
  <si>
    <t>Průměrná ošetřovací doba</t>
  </si>
  <si>
    <t xml:space="preserve">Obložnost </t>
  </si>
  <si>
    <t>Počet hospitalizovaných</t>
  </si>
  <si>
    <t xml:space="preserve"> Pohyb hospitalizovaných</t>
  </si>
  <si>
    <t>Nemocniční letalita na klinice</t>
  </si>
  <si>
    <t>celkem ve dnech</t>
  </si>
  <si>
    <t>celkem v %</t>
  </si>
  <si>
    <t>Standard</t>
  </si>
  <si>
    <t>JIP</t>
  </si>
  <si>
    <t xml:space="preserve"> Přibylo</t>
  </si>
  <si>
    <t xml:space="preserve"> Ubylo</t>
  </si>
  <si>
    <t>NIS-STAT</t>
  </si>
  <si>
    <t>v %</t>
  </si>
  <si>
    <t>přijetím</t>
  </si>
  <si>
    <t>propuštěním</t>
  </si>
  <si>
    <t>úmrtím</t>
  </si>
  <si>
    <t>Počet URČ</t>
  </si>
  <si>
    <t xml:space="preserve">001 I. Interní kardioangiologická klinika </t>
  </si>
  <si>
    <t xml:space="preserve">002 II.Interní klinika </t>
  </si>
  <si>
    <t xml:space="preserve">003 Doléčovací a rehabilitační oddělení </t>
  </si>
  <si>
    <t xml:space="preserve">004 I. Neurologická klinika </t>
  </si>
  <si>
    <t xml:space="preserve">006 I. Dermatovenerologická klinika </t>
  </si>
  <si>
    <t xml:space="preserve">012 I. Chirurgická klinika </t>
  </si>
  <si>
    <t xml:space="preserve">013 II. Chirurgická klinika </t>
  </si>
  <si>
    <t xml:space="preserve">014 I. Ortopedická klinika </t>
  </si>
  <si>
    <t xml:space="preserve">015 Neurochirurgická klinika </t>
  </si>
  <si>
    <t xml:space="preserve">016 Klinika plastické a estetické chirurgie </t>
  </si>
  <si>
    <t xml:space="preserve">017 Oddělení nemocí očních a optometrie </t>
  </si>
  <si>
    <t>0</t>
  </si>
  <si>
    <t xml:space="preserve">018 Klin. otorinolaryngologie a chirurgie hlavy a krku </t>
  </si>
  <si>
    <t xml:space="preserve">022 Anesteziologicko-resuscitační klinika </t>
  </si>
  <si>
    <t xml:space="preserve">024 Onkochirurgické oddělení </t>
  </si>
  <si>
    <t xml:space="preserve">025 Urologické oddělení </t>
  </si>
  <si>
    <t xml:space="preserve">033 Klinika tělovýchovy a rehabilitace </t>
  </si>
  <si>
    <t>FNUSA Celkem</t>
  </si>
  <si>
    <t>Vysvětlivky:</t>
  </si>
  <si>
    <t>Plán lůžek na den</t>
  </si>
  <si>
    <t>=</t>
  </si>
  <si>
    <t xml:space="preserve">počet lůžkodnů smluvních lůžek / suma průměrů počtu dní za NS-ka v měsíci </t>
  </si>
  <si>
    <t>2 x počet ošetřovacích dnů / pohyb</t>
  </si>
  <si>
    <t>Obložnost</t>
  </si>
  <si>
    <t>ve dnech</t>
  </si>
  <si>
    <t>celkový počet ošetřovacích dnů / plán lůžek na den</t>
  </si>
  <si>
    <t>%</t>
  </si>
  <si>
    <t>100 x počet ošetřovacích dnů / lůžková kapacita skutečná</t>
  </si>
  <si>
    <t>(využití provozuschopncýh lůžek v %)</t>
  </si>
  <si>
    <t>- standard a JIP odděleně</t>
  </si>
  <si>
    <t>Nemocniční letalita</t>
  </si>
  <si>
    <t>1000 x počet zemřelých / (počet zemř. + propuštěných + trans. na kliniku + transfer na odd.)</t>
  </si>
  <si>
    <t xml:space="preserve">Počet hospitalizovaných za nemocnici od začátku roku </t>
  </si>
  <si>
    <t>(přijetí + propuštění + zemřelí) / 2</t>
  </si>
  <si>
    <t>Pohyb hospitalizovaných</t>
  </si>
  <si>
    <t>přibylo přijetím</t>
  </si>
  <si>
    <t>počet nových přijatých pacientů</t>
  </si>
  <si>
    <t>ubylo propuštěním</t>
  </si>
  <si>
    <t>počet propuštěných pacientů</t>
  </si>
  <si>
    <t>počet zemřelých</t>
  </si>
  <si>
    <t>Pohyb hospitalizovaných v %</t>
  </si>
  <si>
    <t>100 x (přibylo přijetím + ubylo prop. + ubylo úmrtím) / (plánovaná lůžka - vyřazená lůžka)</t>
  </si>
  <si>
    <t>STK - počet ošetření Medicus</t>
  </si>
  <si>
    <t>2017</t>
  </si>
  <si>
    <t>POJ</t>
  </si>
  <si>
    <t>ICZ</t>
  </si>
  <si>
    <t>KOD</t>
  </si>
  <si>
    <t>VAR</t>
  </si>
  <si>
    <t>SUM</t>
  </si>
  <si>
    <t>Klinika</t>
  </si>
  <si>
    <t>Pracoviště</t>
  </si>
  <si>
    <t xml:space="preserve">Počet vyšetření </t>
  </si>
  <si>
    <t>01 - I.Interní - kardioangiol. klinika</t>
  </si>
  <si>
    <t>02 - II.interní klinika</t>
  </si>
  <si>
    <t>04 - I.neurologická klinika</t>
  </si>
  <si>
    <t>05 - Konsiliární psychiatr</t>
  </si>
  <si>
    <t>06 - I.dermatovenerologická kl.</t>
  </si>
  <si>
    <t>07 - Klinika pracovního lékařství</t>
  </si>
  <si>
    <t>08 - Odd. klinické psychologie</t>
  </si>
  <si>
    <t>09 - Oddělení klinické logopedie</t>
  </si>
  <si>
    <t>11 - Gynekologické oddělení</t>
  </si>
  <si>
    <t>12 - I.chirurgická klinika LF MU</t>
  </si>
  <si>
    <t>13 - II.chirurgická klinika</t>
  </si>
  <si>
    <t>14 - I.ortopedická klinika</t>
  </si>
  <si>
    <t>15 - Neurochirurgická klinika</t>
  </si>
  <si>
    <t>16 - Klin.plast.a estetic.chirurgie</t>
  </si>
  <si>
    <t>17 - Oddělení nemocí očních a optometrie</t>
  </si>
  <si>
    <t>18 - Klin. otorinolaryngologie a chirurgie hlavy a krku</t>
  </si>
  <si>
    <t>22 - Anest.-resuscit.klinika</t>
  </si>
  <si>
    <t>24 - Onkologicko-chirurgické oddělení</t>
  </si>
  <si>
    <t>25 - Urologické oddělení</t>
  </si>
  <si>
    <t>32 - Odděl.závodních a rodin.lékařů</t>
  </si>
  <si>
    <t>33 - Klinika tělovýchovného lékařství a rehabilitace</t>
  </si>
  <si>
    <t>36 - Oddělení zdravotněsociální a domácí péče</t>
  </si>
  <si>
    <t>40 - Oddělení kl. biochemie</t>
  </si>
  <si>
    <t>41 - Oddělení kl. hematologie</t>
  </si>
  <si>
    <t>42 - Klinika zobraz. metod</t>
  </si>
  <si>
    <t>44 - Ústav klin. imunol. a alergol.</t>
  </si>
  <si>
    <t>45 - I.patologicko-anatomický ústav</t>
  </si>
  <si>
    <t>46 - Ústav soudního lékařství</t>
  </si>
  <si>
    <t>47 - Mikrobiologický ústav</t>
  </si>
  <si>
    <t>48 - Krevní banka</t>
  </si>
  <si>
    <t>Celkový součet</t>
  </si>
  <si>
    <t>21 - STK</t>
  </si>
  <si>
    <t>Celkem vč. STK</t>
  </si>
  <si>
    <t>INFO IS:</t>
  </si>
  <si>
    <t>A_2017</t>
  </si>
  <si>
    <t>Klin</t>
  </si>
  <si>
    <t>PočVyk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</si>
  <si>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</si>
  <si>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</si>
  <si>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</si>
  <si>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</si>
  <si>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</si>
  <si>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</si>
  <si>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</si>
  <si>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</si>
  <si>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</si>
  <si>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25</t>
  </si>
  <si>
    <t>32</t>
  </si>
  <si>
    <t>33</t>
  </si>
  <si>
    <t>36</t>
  </si>
  <si>
    <t>40</t>
  </si>
  <si>
    <t>41</t>
  </si>
  <si>
    <t>42</t>
  </si>
  <si>
    <t>44</t>
  </si>
  <si>
    <t>45</t>
  </si>
  <si>
    <t>46</t>
  </si>
  <si>
    <t>47</t>
  </si>
  <si>
    <t>48</t>
  </si>
  <si>
    <t>Celkem počet výkonů</t>
  </si>
  <si>
    <t xml:space="preserve">Plán lůžek </t>
  </si>
  <si>
    <t>za den</t>
  </si>
  <si>
    <t xml:space="preserve">017 Klinika nemocí očních a optometrie </t>
  </si>
  <si>
    <t>/0</t>
  </si>
  <si>
    <t>NIS-STAT:</t>
  </si>
  <si>
    <t>2016</t>
  </si>
  <si>
    <t>Počet vyšetření</t>
  </si>
  <si>
    <t>B_2016</t>
  </si>
  <si>
    <t>2015</t>
  </si>
  <si>
    <t>C_2015</t>
  </si>
  <si>
    <t>k 31.3.2018</t>
  </si>
  <si>
    <t>1-3/2018</t>
  </si>
  <si>
    <t>Hodnoty po jednotlivých klinikách jsou uvedeny v listech 2018, 2017, 2016, 2015.</t>
  </si>
  <si>
    <t>Rok</t>
  </si>
  <si>
    <t>37</t>
  </si>
  <si>
    <t>celkem</t>
  </si>
  <si>
    <t>2018</t>
  </si>
  <si>
    <t>#Počet unikátních pacientů</t>
  </si>
  <si>
    <t>#Počet vyšetření</t>
  </si>
  <si>
    <t>krátkodobé</t>
  </si>
  <si>
    <t>dlouhodobé</t>
  </si>
  <si>
    <t xml:space="preserve">     - vůči ZP</t>
  </si>
  <si>
    <t xml:space="preserve">     - odepsané pohledávky:</t>
  </si>
  <si>
    <t>Celková výše pohledávek v Kč:</t>
  </si>
  <si>
    <t>Celková výše závazků v Kč:</t>
  </si>
  <si>
    <t xml:space="preserve">     - z toho investiční faktury</t>
  </si>
  <si>
    <t xml:space="preserve">     - za léčení cizích státních příslušníků</t>
  </si>
  <si>
    <t>Z celkových pohledávek pohledávky:</t>
  </si>
  <si>
    <t>Skutečné lůžkodny za období</t>
  </si>
  <si>
    <t>1-6/2018</t>
  </si>
  <si>
    <t>k 30.6.2018</t>
  </si>
  <si>
    <t>Statistické ukazatele zdravotní péče</t>
  </si>
  <si>
    <r>
      <t xml:space="preserve">Počet lůžek </t>
    </r>
    <r>
      <rPr>
        <sz val="9"/>
        <rFont val="Arial"/>
        <family val="2"/>
        <charset val="238"/>
      </rPr>
      <t>(stav k poslednímu dni období)</t>
    </r>
  </si>
  <si>
    <t>k 30.9.2018</t>
  </si>
  <si>
    <t>k 30.9.2019</t>
  </si>
  <si>
    <t>INFO IS</t>
  </si>
  <si>
    <t>Medicus</t>
  </si>
  <si>
    <t>MIS - sestava E8a</t>
  </si>
  <si>
    <t>38</t>
  </si>
  <si>
    <t>NIS-STAT - ambulantní výkony</t>
  </si>
  <si>
    <t>NIS-STAT - hospitalizace</t>
  </si>
  <si>
    <t>32 - Oddělení praktických lékařů</t>
  </si>
  <si>
    <t>Vypracovala: Ing. Klimánková</t>
  </si>
  <si>
    <t>FN u svaté Anny celkem</t>
  </si>
  <si>
    <t>Plán lůžek</t>
  </si>
  <si>
    <t>Počet hosp.</t>
  </si>
  <si>
    <t>Přibylo</t>
  </si>
  <si>
    <t>Ubylo</t>
  </si>
  <si>
    <t>Data do 22.01.2019</t>
  </si>
  <si>
    <t>SEFIMA</t>
  </si>
  <si>
    <t>Využití lůžek dle klinik za období (Kumulativně prosinec 2018)</t>
  </si>
  <si>
    <t>k 31.12.2018</t>
  </si>
  <si>
    <t>#Počet unikátních pacientů Celkem</t>
  </si>
  <si>
    <t>Rok přijetí 2018</t>
  </si>
  <si>
    <t>INFO IS - vykazování na ZP</t>
  </si>
  <si>
    <t>1-12/2018</t>
  </si>
  <si>
    <t>NIS-STAT - ambulantní výkony (datum provedení 2018)</t>
  </si>
  <si>
    <t>111</t>
  </si>
  <si>
    <t>72005722</t>
  </si>
  <si>
    <t>2140</t>
  </si>
  <si>
    <t>2154</t>
  </si>
  <si>
    <t>72005723</t>
  </si>
  <si>
    <t>2153</t>
  </si>
  <si>
    <t>2160</t>
  </si>
  <si>
    <t>72005724</t>
  </si>
  <si>
    <t>2155</t>
  </si>
  <si>
    <t>72005725</t>
  </si>
  <si>
    <t>2152</t>
  </si>
  <si>
    <t>72005726</t>
  </si>
  <si>
    <t>2156</t>
  </si>
  <si>
    <t>72005727</t>
  </si>
  <si>
    <t>2151</t>
  </si>
  <si>
    <t>2161</t>
  </si>
  <si>
    <t>2195</t>
  </si>
  <si>
    <t>72005763</t>
  </si>
  <si>
    <t>2158</t>
  </si>
  <si>
    <t>201</t>
  </si>
  <si>
    <t>205</t>
  </si>
  <si>
    <t>207</t>
  </si>
  <si>
    <t>209</t>
  </si>
  <si>
    <t>211</t>
  </si>
  <si>
    <t>213</t>
  </si>
  <si>
    <t>400</t>
  </si>
  <si>
    <t>500</t>
  </si>
  <si>
    <t>k 31.3.2019</t>
  </si>
  <si>
    <t>Využití lůžek dle klinik za období</t>
  </si>
  <si>
    <t>Středisko:</t>
  </si>
  <si>
    <t>Měsíc:</t>
  </si>
  <si>
    <t>Březen</t>
  </si>
  <si>
    <t>Rok:</t>
  </si>
  <si>
    <t>2019</t>
  </si>
  <si>
    <t>Typ hodnot:</t>
  </si>
  <si>
    <t>kumulativní</t>
  </si>
  <si>
    <t>za období</t>
  </si>
  <si>
    <t>transferem</t>
  </si>
  <si>
    <t>malým transferem</t>
  </si>
  <si>
    <t>MediXen 1-3/2019</t>
  </si>
  <si>
    <t>NIS-STAT (hospitalizace 1-3/2019)</t>
  </si>
  <si>
    <t xml:space="preserve">Celkem </t>
  </si>
  <si>
    <t>INFO-IS 1-3/2019 (výkony)</t>
  </si>
  <si>
    <t>NIS-STAT (ambulantní výkony 1-3/2019)</t>
  </si>
  <si>
    <t>21 STK</t>
  </si>
  <si>
    <t>77</t>
  </si>
  <si>
    <t>62</t>
  </si>
  <si>
    <t>263</t>
  </si>
  <si>
    <t>531</t>
  </si>
  <si>
    <t>358</t>
  </si>
  <si>
    <t>334</t>
  </si>
  <si>
    <t>54</t>
  </si>
  <si>
    <t>192</t>
  </si>
  <si>
    <t>395</t>
  </si>
  <si>
    <t>286</t>
  </si>
  <si>
    <t>101</t>
  </si>
  <si>
    <t>159</t>
  </si>
  <si>
    <t>82</t>
  </si>
  <si>
    <t>81</t>
  </si>
  <si>
    <t>64</t>
  </si>
  <si>
    <t>109</t>
  </si>
  <si>
    <t>59</t>
  </si>
  <si>
    <t>94</t>
  </si>
  <si>
    <t>284</t>
  </si>
  <si>
    <t>127</t>
  </si>
  <si>
    <t>136</t>
  </si>
  <si>
    <t>28</t>
  </si>
  <si>
    <t>56</t>
  </si>
  <si>
    <t>134</t>
  </si>
  <si>
    <t>108</t>
  </si>
  <si>
    <t>120</t>
  </si>
  <si>
    <t>244</t>
  </si>
  <si>
    <t>130</t>
  </si>
  <si>
    <t>26</t>
  </si>
  <si>
    <t>80</t>
  </si>
  <si>
    <t>116</t>
  </si>
  <si>
    <t>95</t>
  </si>
  <si>
    <t>262</t>
  </si>
  <si>
    <t>104</t>
  </si>
  <si>
    <t>152</t>
  </si>
  <si>
    <t>811</t>
  </si>
  <si>
    <t>1467</t>
  </si>
  <si>
    <t>768</t>
  </si>
  <si>
    <t>922</t>
  </si>
  <si>
    <t>186</t>
  </si>
  <si>
    <t>409</t>
  </si>
  <si>
    <t>1072</t>
  </si>
  <si>
    <t>1513</t>
  </si>
  <si>
    <t>2120</t>
  </si>
  <si>
    <t>754</t>
  </si>
  <si>
    <t>323</t>
  </si>
  <si>
    <t>1859</t>
  </si>
  <si>
    <t>1603</t>
  </si>
  <si>
    <t>2868</t>
  </si>
  <si>
    <t>1504</t>
  </si>
  <si>
    <t>314</t>
  </si>
  <si>
    <t>183</t>
  </si>
  <si>
    <t>483</t>
  </si>
  <si>
    <t>210</t>
  </si>
  <si>
    <t>279</t>
  </si>
  <si>
    <t>147</t>
  </si>
  <si>
    <t>250</t>
  </si>
  <si>
    <t>463</t>
  </si>
  <si>
    <t>222</t>
  </si>
  <si>
    <t>51</t>
  </si>
  <si>
    <t>29</t>
  </si>
  <si>
    <t>230</t>
  </si>
  <si>
    <t>98</t>
  </si>
  <si>
    <t>49</t>
  </si>
  <si>
    <t>303</t>
  </si>
  <si>
    <t>581</t>
  </si>
  <si>
    <t>172</t>
  </si>
  <si>
    <t>30</t>
  </si>
  <si>
    <t>132</t>
  </si>
  <si>
    <t>208</t>
  </si>
  <si>
    <t>100</t>
  </si>
  <si>
    <t>27</t>
  </si>
  <si>
    <t>150</t>
  </si>
  <si>
    <t>344</t>
  </si>
  <si>
    <t>166</t>
  </si>
  <si>
    <t>520</t>
  </si>
  <si>
    <t>707</t>
  </si>
  <si>
    <t>338</t>
  </si>
  <si>
    <t>106</t>
  </si>
  <si>
    <t>695</t>
  </si>
  <si>
    <t>673</t>
  </si>
  <si>
    <t>1046</t>
  </si>
  <si>
    <t>455</t>
  </si>
  <si>
    <t>52</t>
  </si>
  <si>
    <t>154</t>
  </si>
  <si>
    <t>34</t>
  </si>
  <si>
    <t>CasNosVyk</t>
  </si>
  <si>
    <t>OJ</t>
  </si>
  <si>
    <t>NazevVyk</t>
  </si>
  <si>
    <t>ŘádkovéNS</t>
  </si>
  <si>
    <t>Název dávky</t>
  </si>
  <si>
    <t>CasVyk</t>
  </si>
  <si>
    <t>Typ střediska</t>
  </si>
  <si>
    <t>NazevUc</t>
  </si>
  <si>
    <t>NS_OperSálu</t>
  </si>
  <si>
    <t>ŘádkováOdb</t>
  </si>
  <si>
    <t>Středisko</t>
  </si>
  <si>
    <t>Měsíc</t>
  </si>
  <si>
    <t>Zkra</t>
  </si>
  <si>
    <t>Vše</t>
  </si>
  <si>
    <t>Červen</t>
  </si>
  <si>
    <t>Data do 21.07.2019</t>
  </si>
  <si>
    <t>NIS-STAT (ambulantní výkony 1-6/2019)</t>
  </si>
  <si>
    <t>6701+6397</t>
  </si>
  <si>
    <t>k 30.6.2019</t>
  </si>
  <si>
    <t>Odpovídá: Ing. Geierová</t>
  </si>
  <si>
    <t>6701+6397+5493</t>
  </si>
  <si>
    <t>NIS-STAT (hospitalizace 1-9/2019)</t>
  </si>
  <si>
    <t>NIS-STAT (ambulantní výkony 1-9/2019)</t>
  </si>
  <si>
    <t>2197</t>
  </si>
  <si>
    <t>2796</t>
  </si>
  <si>
    <t>1011</t>
  </si>
  <si>
    <t>438</t>
  </si>
  <si>
    <t>2616</t>
  </si>
  <si>
    <t>2385</t>
  </si>
  <si>
    <t>4202</t>
  </si>
  <si>
    <t>2010</t>
  </si>
  <si>
    <t>643</t>
  </si>
  <si>
    <t>307</t>
  </si>
  <si>
    <t>355</t>
  </si>
  <si>
    <t>196</t>
  </si>
  <si>
    <t>65</t>
  </si>
  <si>
    <t>392</t>
  </si>
  <si>
    <t>417</t>
  </si>
  <si>
    <t>653</t>
  </si>
  <si>
    <t>300</t>
  </si>
  <si>
    <t>83</t>
  </si>
  <si>
    <t>325</t>
  </si>
  <si>
    <t>123</t>
  </si>
  <si>
    <t>61</t>
  </si>
  <si>
    <t>353</t>
  </si>
  <si>
    <t>427</t>
  </si>
  <si>
    <t>867</t>
  </si>
  <si>
    <t>226</t>
  </si>
  <si>
    <t>182</t>
  </si>
  <si>
    <t>115</t>
  </si>
  <si>
    <t>254</t>
  </si>
  <si>
    <t>237</t>
  </si>
  <si>
    <t>512</t>
  </si>
  <si>
    <t>711</t>
  </si>
  <si>
    <t>917</t>
  </si>
  <si>
    <t>436</t>
  </si>
  <si>
    <t>146</t>
  </si>
  <si>
    <t>954</t>
  </si>
  <si>
    <t>982</t>
  </si>
  <si>
    <t>1527</t>
  </si>
  <si>
    <t>619</t>
  </si>
  <si>
    <t>174</t>
  </si>
  <si>
    <t>39</t>
  </si>
  <si>
    <t>B_2019</t>
  </si>
  <si>
    <t>A_2019</t>
  </si>
  <si>
    <t>BOD bez kat.pac.</t>
  </si>
  <si>
    <t>BodKat</t>
  </si>
  <si>
    <t>PMA</t>
  </si>
  <si>
    <t>Úhrada</t>
  </si>
  <si>
    <t>Září</t>
  </si>
  <si>
    <t>Data do 30.10.2019</t>
  </si>
  <si>
    <t>Data do 08.01.2020</t>
  </si>
  <si>
    <t>Prosinec</t>
  </si>
  <si>
    <t>NIS-STAT (hospitalizace 1-12/2019)</t>
  </si>
  <si>
    <t>NIS-STAT (ambulantní výkony 1-12/2019)</t>
  </si>
  <si>
    <t>31</t>
  </si>
  <si>
    <t>75</t>
  </si>
  <si>
    <t>35</t>
  </si>
  <si>
    <t>53</t>
  </si>
  <si>
    <t>278</t>
  </si>
  <si>
    <t>84</t>
  </si>
  <si>
    <t>859</t>
  </si>
  <si>
    <t>2024</t>
  </si>
  <si>
    <t>1374</t>
  </si>
  <si>
    <t>1237</t>
  </si>
  <si>
    <t>197</t>
  </si>
  <si>
    <t>559</t>
  </si>
  <si>
    <t>1242</t>
  </si>
  <si>
    <t>1007</t>
  </si>
  <si>
    <t>50</t>
  </si>
  <si>
    <t>283</t>
  </si>
  <si>
    <t>683</t>
  </si>
  <si>
    <t>343</t>
  </si>
  <si>
    <t>57</t>
  </si>
  <si>
    <t>151</t>
  </si>
  <si>
    <t>337</t>
  </si>
  <si>
    <t>248</t>
  </si>
  <si>
    <t>293</t>
  </si>
  <si>
    <t>1179</t>
  </si>
  <si>
    <t>607</t>
  </si>
  <si>
    <t>442</t>
  </si>
  <si>
    <t>90</t>
  </si>
  <si>
    <t>443</t>
  </si>
  <si>
    <t>454</t>
  </si>
  <si>
    <t>72</t>
  </si>
  <si>
    <t>388</t>
  </si>
  <si>
    <t>589</t>
  </si>
  <si>
    <t>527</t>
  </si>
  <si>
    <t>272</t>
  </si>
  <si>
    <t>473</t>
  </si>
  <si>
    <t>449</t>
  </si>
  <si>
    <t>888</t>
  </si>
  <si>
    <t>599</t>
  </si>
  <si>
    <t>2676</t>
  </si>
  <si>
    <t>5554</t>
  </si>
  <si>
    <t>3287</t>
  </si>
  <si>
    <t>3354</t>
  </si>
  <si>
    <t>605</t>
  </si>
  <si>
    <t>1430</t>
  </si>
  <si>
    <t>3643</t>
  </si>
  <si>
    <t>3057</t>
  </si>
  <si>
    <t>B_2018</t>
  </si>
  <si>
    <t xml:space="preserve">INFO-IS - výkony dle klinik </t>
  </si>
  <si>
    <t>Medicus 2019</t>
  </si>
  <si>
    <t>k 31.12.2019</t>
  </si>
  <si>
    <t>k 31.3.2020</t>
  </si>
  <si>
    <t>2020</t>
  </si>
  <si>
    <t>Data do 29.04.2020</t>
  </si>
  <si>
    <t>A_2020</t>
  </si>
  <si>
    <t xml:space="preserve">celkem </t>
  </si>
  <si>
    <t>896</t>
  </si>
  <si>
    <t>815</t>
  </si>
  <si>
    <t>368</t>
  </si>
  <si>
    <t>187</t>
  </si>
  <si>
    <t>762</t>
  </si>
  <si>
    <t>1133</t>
  </si>
  <si>
    <t>613</t>
  </si>
  <si>
    <t>158</t>
  </si>
  <si>
    <t>204</t>
  </si>
  <si>
    <t>145</t>
  </si>
  <si>
    <t>76</t>
  </si>
  <si>
    <t>107</t>
  </si>
  <si>
    <t>133</t>
  </si>
  <si>
    <t>173</t>
  </si>
  <si>
    <t>128</t>
  </si>
  <si>
    <t>86</t>
  </si>
  <si>
    <t>241</t>
  </si>
  <si>
    <t>69</t>
  </si>
  <si>
    <t>125</t>
  </si>
  <si>
    <t>85</t>
  </si>
  <si>
    <t>268</t>
  </si>
  <si>
    <t>252</t>
  </si>
  <si>
    <t>329</t>
  </si>
  <si>
    <t>426</t>
  </si>
  <si>
    <t>198</t>
  </si>
  <si>
    <t>k 30.6.2020</t>
  </si>
  <si>
    <t>Data do 16.07.2020</t>
  </si>
  <si>
    <t>NIS-STAT (hospitalizace 1-6/2020)</t>
  </si>
  <si>
    <t>NIS-STAT (ambulantní výkony 1-6/2020)</t>
  </si>
  <si>
    <t>1279</t>
  </si>
  <si>
    <t>590</t>
  </si>
  <si>
    <t>363</t>
  </si>
  <si>
    <t>1145</t>
  </si>
  <si>
    <t>1288</t>
  </si>
  <si>
    <t>1983</t>
  </si>
  <si>
    <t>1074</t>
  </si>
  <si>
    <t>347</t>
  </si>
  <si>
    <t>191</t>
  </si>
  <si>
    <t>162</t>
  </si>
  <si>
    <t>238</t>
  </si>
  <si>
    <t>322</t>
  </si>
  <si>
    <t>168</t>
  </si>
  <si>
    <t>170</t>
  </si>
  <si>
    <t>167</t>
  </si>
  <si>
    <t>139</t>
  </si>
  <si>
    <t>119</t>
  </si>
  <si>
    <t>113</t>
  </si>
  <si>
    <t>471</t>
  </si>
  <si>
    <t>88</t>
  </si>
  <si>
    <t>435</t>
  </si>
  <si>
    <t>579</t>
  </si>
  <si>
    <t>780</t>
  </si>
  <si>
    <t>91</t>
  </si>
  <si>
    <t>97</t>
  </si>
  <si>
    <t>za 1-6/2020</t>
  </si>
  <si>
    <t>k 30.9.2020</t>
  </si>
  <si>
    <t>Data do 21.10.2020</t>
  </si>
  <si>
    <t>2020 Celkem</t>
  </si>
  <si>
    <t>NIS-STAT (hospitalizace 1-9/2020)</t>
  </si>
  <si>
    <t>Prov Rok</t>
  </si>
  <si>
    <t>Prov Kvartál</t>
  </si>
  <si>
    <t>Prov Měsíc</t>
  </si>
  <si>
    <t>Prov Datum</t>
  </si>
  <si>
    <t>1566</t>
  </si>
  <si>
    <t>2322</t>
  </si>
  <si>
    <t>858</t>
  </si>
  <si>
    <t>487</t>
  </si>
  <si>
    <t>1786</t>
  </si>
  <si>
    <t>2164</t>
  </si>
  <si>
    <t>3122</t>
  </si>
  <si>
    <t>1773</t>
  </si>
  <si>
    <t>505</t>
  </si>
  <si>
    <t>372</t>
  </si>
  <si>
    <t>163</t>
  </si>
  <si>
    <t>66</t>
  </si>
  <si>
    <t>256</t>
  </si>
  <si>
    <t>383</t>
  </si>
  <si>
    <t>506</t>
  </si>
  <si>
    <t>258</t>
  </si>
  <si>
    <t>223</t>
  </si>
  <si>
    <t>309</t>
  </si>
  <si>
    <t>451</t>
  </si>
  <si>
    <t>649</t>
  </si>
  <si>
    <t>214</t>
  </si>
  <si>
    <t>87</t>
  </si>
  <si>
    <t>181</t>
  </si>
  <si>
    <t>366</t>
  </si>
  <si>
    <t>249</t>
  </si>
  <si>
    <t>584</t>
  </si>
  <si>
    <t>794</t>
  </si>
  <si>
    <t>313</t>
  </si>
  <si>
    <t>124</t>
  </si>
  <si>
    <t>661</t>
  </si>
  <si>
    <t>953</t>
  </si>
  <si>
    <t>1210</t>
  </si>
  <si>
    <t>552</t>
  </si>
  <si>
    <t>141</t>
  </si>
  <si>
    <t>Celkem</t>
  </si>
  <si>
    <t>NIS-STAT (ambulantní výkony 1-9/2020)</t>
  </si>
  <si>
    <t>Data</t>
  </si>
  <si>
    <t>BodKat1</t>
  </si>
  <si>
    <t>PMA1</t>
  </si>
  <si>
    <t>Úhrada1</t>
  </si>
  <si>
    <t>B_2020_1-9</t>
  </si>
  <si>
    <t>A_2020_1-6</t>
  </si>
  <si>
    <t>zdroj Medikus</t>
  </si>
  <si>
    <t>1759</t>
  </si>
  <si>
    <t>3422</t>
  </si>
  <si>
    <t>1141</t>
  </si>
  <si>
    <t>617</t>
  </si>
  <si>
    <t>2424</t>
  </si>
  <si>
    <t>3003</t>
  </si>
  <si>
    <t>4386</t>
  </si>
  <si>
    <t>2550</t>
  </si>
  <si>
    <t>441</t>
  </si>
  <si>
    <t>658</t>
  </si>
  <si>
    <t>260</t>
  </si>
  <si>
    <t>537</t>
  </si>
  <si>
    <t>200</t>
  </si>
  <si>
    <t>93</t>
  </si>
  <si>
    <t>356</t>
  </si>
  <si>
    <t>528</t>
  </si>
  <si>
    <t>715</t>
  </si>
  <si>
    <t>389</t>
  </si>
  <si>
    <t>89</t>
  </si>
  <si>
    <t>60</t>
  </si>
  <si>
    <t>121</t>
  </si>
  <si>
    <t>71</t>
  </si>
  <si>
    <t>304</t>
  </si>
  <si>
    <t>635</t>
  </si>
  <si>
    <t>935</t>
  </si>
  <si>
    <t>317</t>
  </si>
  <si>
    <t>255</t>
  </si>
  <si>
    <t>360</t>
  </si>
  <si>
    <t>660</t>
  </si>
  <si>
    <t>1153</t>
  </si>
  <si>
    <t>429</t>
  </si>
  <si>
    <t>178</t>
  </si>
  <si>
    <t>910</t>
  </si>
  <si>
    <t>1304</t>
  </si>
  <si>
    <t>1682</t>
  </si>
  <si>
    <t>822</t>
  </si>
  <si>
    <t>206</t>
  </si>
  <si>
    <t>73</t>
  </si>
  <si>
    <t>Data do 16.02.2021</t>
  </si>
  <si>
    <t xml:space="preserve">  KÚO celkem</t>
  </si>
  <si>
    <t>NIS-STAT (hospitalizace 1-12/2020)</t>
  </si>
  <si>
    <t>NIS-STAT (ambulantní výkony 1-12/2020)</t>
  </si>
  <si>
    <t>B_2020</t>
  </si>
  <si>
    <t>k 31.12.2020</t>
  </si>
  <si>
    <t xml:space="preserve">     - za zdravotní služby ostatní osoby</t>
  </si>
  <si>
    <t>k 31.3.2021</t>
  </si>
  <si>
    <t>Y2021</t>
  </si>
  <si>
    <t>Období</t>
  </si>
  <si>
    <t>M3</t>
  </si>
  <si>
    <t>Typ hodnot</t>
  </si>
  <si>
    <t>C</t>
  </si>
  <si>
    <t>Standardni</t>
  </si>
  <si>
    <t>Intenzivni</t>
  </si>
  <si>
    <t>Data do 12.05.2021</t>
  </si>
  <si>
    <t>CCtotal</t>
  </si>
  <si>
    <t>CC001_048</t>
  </si>
  <si>
    <t>2021</t>
  </si>
  <si>
    <t>1Q / 2021</t>
  </si>
  <si>
    <t>1Q / 2021 Celkem</t>
  </si>
  <si>
    <t>Zdroj: MediXen</t>
  </si>
  <si>
    <t>Zdroj: NIS-STAT (hospitalizace 1-3/2021</t>
  </si>
  <si>
    <t>Zdroj: NIS-STAT (ambulantní výkony 1-3/2021)</t>
  </si>
  <si>
    <t>Navýšení výkonů a počtu unikátních pacientů - očkování a testování COVID</t>
  </si>
  <si>
    <t>310</t>
  </si>
  <si>
    <t>1445</t>
  </si>
  <si>
    <t>296</t>
  </si>
  <si>
    <t>176</t>
  </si>
  <si>
    <t>916</t>
  </si>
  <si>
    <t>1442</t>
  </si>
  <si>
    <t>1044</t>
  </si>
  <si>
    <t>2162</t>
  </si>
  <si>
    <t>103</t>
  </si>
  <si>
    <t>220</t>
  </si>
  <si>
    <t>225</t>
  </si>
  <si>
    <t>92</t>
  </si>
  <si>
    <t>149</t>
  </si>
  <si>
    <t>270</t>
  </si>
  <si>
    <t>177</t>
  </si>
  <si>
    <t>148</t>
  </si>
  <si>
    <t>112</t>
  </si>
  <si>
    <t>153</t>
  </si>
  <si>
    <t>110</t>
  </si>
  <si>
    <t>425</t>
  </si>
  <si>
    <t>58</t>
  </si>
  <si>
    <t>354</t>
  </si>
  <si>
    <t>567</t>
  </si>
  <si>
    <t>B_2021</t>
  </si>
  <si>
    <t>Vypracovaly: Ing. Lucie Vrzalová</t>
  </si>
  <si>
    <t>k 30.6.2021</t>
  </si>
  <si>
    <t>V Brně dne: 20.7.2021</t>
  </si>
  <si>
    <t>1-6/2021</t>
  </si>
  <si>
    <t>luzka_planD</t>
  </si>
  <si>
    <t>luzka_planM</t>
  </si>
  <si>
    <t>LK_facts</t>
  </si>
  <si>
    <t>PrumOD</t>
  </si>
  <si>
    <t>OblDny</t>
  </si>
  <si>
    <t>OblProc</t>
  </si>
  <si>
    <t>letalita</t>
  </si>
  <si>
    <t>PocetHospKli</t>
  </si>
  <si>
    <t>prijati</t>
  </si>
  <si>
    <t>p_transferem</t>
  </si>
  <si>
    <t>p_odd</t>
  </si>
  <si>
    <t>propusteni</t>
  </si>
  <si>
    <t>u_transferem</t>
  </si>
  <si>
    <t>u_odd</t>
  </si>
  <si>
    <t>umrtim</t>
  </si>
  <si>
    <t>PohybProc</t>
  </si>
  <si>
    <t>KÚO celkem</t>
  </si>
  <si>
    <t>1Q-2Q / 2021</t>
  </si>
  <si>
    <t>Zdroj: NIS-STAT (hospitalizace 1-6/2021</t>
  </si>
  <si>
    <t>Zdroj: NIS-STAT (ambulantní výkony 1-6/2021)</t>
  </si>
  <si>
    <t>A_2021</t>
  </si>
  <si>
    <t>I.IKAK</t>
  </si>
  <si>
    <t>II.IK</t>
  </si>
  <si>
    <t>DRO</t>
  </si>
  <si>
    <t>I.NK</t>
  </si>
  <si>
    <t>KONSILIÁŘ</t>
  </si>
  <si>
    <t>I.DVK</t>
  </si>
  <si>
    <t>KPL</t>
  </si>
  <si>
    <t>OKP</t>
  </si>
  <si>
    <t>OKL</t>
  </si>
  <si>
    <t>I.CHK</t>
  </si>
  <si>
    <t>II.CHK</t>
  </si>
  <si>
    <t>I.ORTK</t>
  </si>
  <si>
    <t>NCHK</t>
  </si>
  <si>
    <t>KPECH</t>
  </si>
  <si>
    <t>ONOO</t>
  </si>
  <si>
    <t>KOCHHK</t>
  </si>
  <si>
    <t>OCC</t>
  </si>
  <si>
    <t>STK</t>
  </si>
  <si>
    <t>ARK</t>
  </si>
  <si>
    <t>OCHO</t>
  </si>
  <si>
    <t>URO</t>
  </si>
  <si>
    <t>OPL</t>
  </si>
  <si>
    <t>KTLR</t>
  </si>
  <si>
    <t>OZSDP</t>
  </si>
  <si>
    <t>OLV</t>
  </si>
  <si>
    <t>OKF</t>
  </si>
  <si>
    <t>OKB</t>
  </si>
  <si>
    <t>OKH</t>
  </si>
  <si>
    <t>KZM</t>
  </si>
  <si>
    <t>ÚKIA</t>
  </si>
  <si>
    <t>I.ÚP</t>
  </si>
  <si>
    <t>ÚSL</t>
  </si>
  <si>
    <t>MiÚ</t>
  </si>
  <si>
    <t>KB</t>
  </si>
  <si>
    <t>Pozn.: za období 1-6/2021 došlo k navýšení URČ a výkonů (očkování a testování COVID-19)</t>
  </si>
  <si>
    <t>V Brně dne: 21.7.2021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</si>
</sst>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č_-;\-* #,##0.00\ _K_č_-;_-* &quot;-&quot;??\ _K_č_-;_-@_-"/>
    <numFmt numFmtId="164" formatCode=";;;"/>
    <numFmt numFmtId="165" formatCode=";;;&quot;2021&quot;"/>
    <numFmt numFmtId="166" formatCode=";;;&quot;Březen&quot;"/>
    <numFmt numFmtId="167" formatCode=";;;&quot;kumulativní&quot;"/>
    <numFmt numFmtId="168" formatCode=";;;&quot;FN u svaté Anny celkem&quot;"/>
    <numFmt numFmtId="169" formatCode=";;;&quot;KÚO celkem&quot;"/>
  </numFmts>
  <fonts count="1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b/>
      <i/>
      <sz val="9"/>
      <color rgb="FFC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0"/>
      <name val="Arial"/>
      <family val="2"/>
      <charset val="238"/>
    </font>
    <font>
      <b/>
      <sz val="8"/>
      <color rgb="FF444444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454545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.25"/>
      <color rgb="FF000000"/>
      <name val="Tahoma"/>
      <family val="2"/>
      <charset val="238"/>
    </font>
    <font>
      <sz val="10"/>
      <color indexed="8"/>
      <name val="Courier New CE"/>
      <charset val="238"/>
    </font>
    <font>
      <b/>
      <sz val="10"/>
      <color indexed="8"/>
      <name val="Courier New CE"/>
      <charset val="238"/>
    </font>
    <font>
      <sz val="8.25"/>
      <color rgb="FF000000"/>
      <name val="Tahoma"/>
      <family val="2"/>
      <charset val="238"/>
    </font>
    <font>
      <sz val="10"/>
      <color rgb="FF0070C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10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4"/>
      <name val="Calibri"/>
      <family val="2"/>
      <charset val="238"/>
    </font>
    <font>
      <sz val="9"/>
      <name val="Calibri"/>
      <family val="2"/>
      <charset val="238"/>
    </font>
    <font>
      <b/>
      <sz val="14"/>
      <name val="Calibri"/>
      <family val="2"/>
      <charset val="238"/>
    </font>
    <font>
      <sz val="8.25"/>
      <color rgb="FFFF0000"/>
      <name val="Tahoma"/>
      <family val="2"/>
      <charset val="238"/>
    </font>
    <font>
      <sz val="9"/>
      <color rgb="FFFF0000"/>
      <name val="Calibri"/>
      <family val="2"/>
      <charset val="238"/>
    </font>
    <font>
      <b/>
      <sz val="8.25"/>
      <color rgb="FFFF0000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8"/>
      <color rgb="FFFF0000"/>
      <name val="Arial"/>
      <family val="2"/>
      <charset val="238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1"/>
      <name val="Tahoma"/>
      <family val="2"/>
      <charset val="238"/>
    </font>
    <font>
      <b/>
      <sz val="10"/>
      <color indexed="9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0"/>
      <color theme="4" tint="-0.249977111117893"/>
      <name val="Calibri"/>
      <family val="2"/>
      <charset val="238"/>
    </font>
    <font>
      <sz val="10"/>
      <color indexed="9"/>
      <name val="Calibri"/>
      <family val="2"/>
      <charset val="238"/>
    </font>
    <font>
      <sz val="8"/>
      <color rgb="FF000000"/>
      <name val="Tahoma"/>
      <family val="2"/>
      <charset val="238"/>
    </font>
    <font>
      <u/>
      <sz val="12"/>
      <color indexed="12"/>
      <name val="Times New Roman CE"/>
      <charset val="238"/>
    </font>
    <font>
      <sz val="10"/>
      <color theme="9" tint="-0.249977111117893"/>
      <name val="Arial"/>
      <family val="2"/>
      <charset val="238"/>
    </font>
    <font>
      <sz val="9"/>
      <color theme="9" tint="-0.249977111117893"/>
      <name val="Arial"/>
      <family val="2"/>
      <charset val="238"/>
    </font>
    <font>
      <b/>
      <sz val="10"/>
      <color theme="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2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1"/>
      <color rgb="FFF00000"/>
      <name val="Calibri"/>
      <family val="2"/>
      <charset val="238"/>
      <scheme val="minor"/>
    </font>
    <font>
      <sz val="8"/>
      <color rgb="FF000000"/>
      <name val="Tahoma"/>
    </font>
    <font>
      <i/>
      <sz val="11"/>
      <color rgb="FFFF0000"/>
      <name val="Calibri"/>
      <family val="2"/>
      <charset val="238"/>
      <scheme val="minor"/>
    </font>
    <font>
      <i/>
      <sz val="9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22"/>
      <name val="Calibri"/>
      <charset val="238"/>
      <scheme val="minor"/>
    </font>
    <font>
      <b/>
      <sz val="10"/>
      <color rgb="FF000000"/>
      <name val="Calibri"/>
      <charset val="238"/>
    </font>
    <font>
      <b/>
      <sz val="11"/>
      <color rgb="FFF00000"/>
      <name val="Calibri"/>
      <charset val="238"/>
      <scheme val="minor"/>
    </font>
    <font>
      <b/>
      <sz val="11"/>
      <color theme="1"/>
      <name val="Calibri"/>
      <charset val="238"/>
      <scheme val="minor"/>
    </font>
  </fonts>
  <fills count="9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F0F0F0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EE6F2"/>
        <bgColor indexed="64"/>
      </patternFill>
    </fill>
    <fill>
      <patternFill patternType="solid">
        <fgColor rgb="FF5F91CB"/>
        <bgColor indexed="64"/>
      </patternFill>
    </fill>
    <fill>
      <patternFill patternType="solid">
        <fgColor rgb="FFCCE1F5"/>
        <bgColor indexed="64"/>
      </patternFill>
    </fill>
    <fill>
      <patternFill patternType="solid">
        <fgColor rgb="FFE7E5E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4D0C8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C9778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D5D5D5"/>
      </left>
      <right/>
      <top style="thin">
        <color rgb="FFD5D5D5"/>
      </top>
      <bottom/>
      <diagonal/>
    </border>
    <border>
      <left style="thin">
        <color rgb="FFD5D5D5"/>
      </left>
      <right style="thin">
        <color rgb="FFD5D5D5"/>
      </right>
      <top style="thin">
        <color rgb="FFD5D5D5"/>
      </top>
      <bottom/>
      <diagonal/>
    </border>
    <border>
      <left/>
      <right style="thin">
        <color rgb="FF93B1CD"/>
      </right>
      <top style="thin">
        <color rgb="FF93B1CD"/>
      </top>
      <bottom/>
      <diagonal/>
    </border>
    <border>
      <left style="thin">
        <color rgb="FFEFEFEF"/>
      </left>
      <right/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EFEFE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A0A0A0"/>
      </left>
      <right style="thin">
        <color rgb="FFA0A0A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indexed="27"/>
      </left>
      <right style="hair">
        <color indexed="27"/>
      </right>
      <top style="hair">
        <color indexed="27"/>
      </top>
      <bottom style="hair">
        <color indexed="27"/>
      </bottom>
      <diagonal/>
    </border>
    <border>
      <left style="hair">
        <color indexed="9"/>
      </left>
      <right/>
      <top style="thin">
        <color indexed="9"/>
      </top>
      <bottom style="hair">
        <color indexed="9"/>
      </bottom>
      <diagonal/>
    </border>
    <border>
      <left/>
      <right/>
      <top style="thin">
        <color indexed="9"/>
      </top>
      <bottom style="hair">
        <color indexed="9"/>
      </bottom>
      <diagonal/>
    </border>
    <border>
      <left/>
      <right style="hair">
        <color indexed="9"/>
      </right>
      <top style="thin">
        <color indexed="9"/>
      </top>
      <bottom style="hair">
        <color indexed="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/>
      <top/>
      <bottom style="hair">
        <color indexed="9"/>
      </bottom>
      <diagonal/>
    </border>
    <border>
      <left/>
      <right style="hair">
        <color indexed="9"/>
      </right>
      <top/>
      <bottom style="hair">
        <color indexed="9"/>
      </bottom>
      <diagonal/>
    </border>
    <border>
      <left style="hair">
        <color indexed="27"/>
      </left>
      <right/>
      <top style="hair">
        <color indexed="27"/>
      </top>
      <bottom style="medium">
        <color indexed="27"/>
      </bottom>
      <diagonal/>
    </border>
    <border>
      <left/>
      <right/>
      <top style="hair">
        <color indexed="27"/>
      </top>
      <bottom style="medium">
        <color indexed="27"/>
      </bottom>
      <diagonal/>
    </border>
    <border>
      <left/>
      <right style="medium">
        <color indexed="27"/>
      </right>
      <top style="hair">
        <color indexed="27"/>
      </top>
      <bottom style="medium">
        <color indexed="27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BFBFBF"/>
      </bottom>
      <diagonal/>
    </border>
    <border>
      <left style="thin">
        <color rgb="FFF79646"/>
      </left>
      <right style="thin">
        <color rgb="FFF79646"/>
      </right>
      <top style="thin">
        <color rgb="FFF79646"/>
      </top>
      <bottom style="thin">
        <color rgb="FFF79646"/>
      </bottom>
      <diagonal/>
    </border>
    <border>
      <left style="hair">
        <color rgb="FFFFFFFF"/>
      </left>
      <right style="thin">
        <color rgb="FFBFBFBF"/>
      </right>
      <top style="hair">
        <color rgb="FFFFFFF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hair">
        <color rgb="FFFFFFFF"/>
      </top>
      <bottom style="thin">
        <color rgb="FFBFBFBF"/>
      </bottom>
      <diagonal/>
    </border>
    <border>
      <left style="hair">
        <color rgb="FFFFFFF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4BACC6"/>
      </right>
      <top/>
      <bottom style="thin">
        <color rgb="FF4BACC6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9">
    <xf numFmtId="0" fontId="0" fillId="0" borderId="0"/>
    <xf numFmtId="43" fontId="1" fillId="0" borderId="0" applyFont="0" applyFill="0" applyBorder="0" applyAlignment="0" applyProtection="0"/>
    <xf numFmtId="0" fontId="27" fillId="0" borderId="0"/>
    <xf numFmtId="0" fontId="3" fillId="0" borderId="0">
      <alignment vertical="top"/>
    </xf>
    <xf numFmtId="0" fontId="1" fillId="15" borderId="0" applyNumberFormat="0" applyBorder="0" applyAlignment="0" applyProtection="0"/>
    <xf numFmtId="0" fontId="38" fillId="47" borderId="0" applyNumberFormat="0" applyBorder="0" applyAlignment="0" applyProtection="0"/>
    <xf numFmtId="0" fontId="1" fillId="19" borderId="0" applyNumberFormat="0" applyBorder="0" applyAlignment="0" applyProtection="0"/>
    <xf numFmtId="0" fontId="38" fillId="48" borderId="0" applyNumberFormat="0" applyBorder="0" applyAlignment="0" applyProtection="0"/>
    <xf numFmtId="0" fontId="1" fillId="23" borderId="0" applyNumberFormat="0" applyBorder="0" applyAlignment="0" applyProtection="0"/>
    <xf numFmtId="0" fontId="38" fillId="49" borderId="0" applyNumberFormat="0" applyBorder="0" applyAlignment="0" applyProtection="0"/>
    <xf numFmtId="0" fontId="1" fillId="27" borderId="0" applyNumberFormat="0" applyBorder="0" applyAlignment="0" applyProtection="0"/>
    <xf numFmtId="0" fontId="38" fillId="50" borderId="0" applyNumberFormat="0" applyBorder="0" applyAlignment="0" applyProtection="0"/>
    <xf numFmtId="0" fontId="1" fillId="31" borderId="0" applyNumberFormat="0" applyBorder="0" applyAlignment="0" applyProtection="0"/>
    <xf numFmtId="0" fontId="38" fillId="51" borderId="0" applyNumberFormat="0" applyBorder="0" applyAlignment="0" applyProtection="0"/>
    <xf numFmtId="0" fontId="1" fillId="35" borderId="0" applyNumberFormat="0" applyBorder="0" applyAlignment="0" applyProtection="0"/>
    <xf numFmtId="0" fontId="38" fillId="52" borderId="0" applyNumberFormat="0" applyBorder="0" applyAlignment="0" applyProtection="0"/>
    <xf numFmtId="0" fontId="1" fillId="16" borderId="0" applyNumberFormat="0" applyBorder="0" applyAlignment="0" applyProtection="0"/>
    <xf numFmtId="0" fontId="38" fillId="53" borderId="0" applyNumberFormat="0" applyBorder="0" applyAlignment="0" applyProtection="0"/>
    <xf numFmtId="0" fontId="1" fillId="20" borderId="0" applyNumberFormat="0" applyBorder="0" applyAlignment="0" applyProtection="0"/>
    <xf numFmtId="0" fontId="38" fillId="54" borderId="0" applyNumberFormat="0" applyBorder="0" applyAlignment="0" applyProtection="0"/>
    <xf numFmtId="0" fontId="1" fillId="24" borderId="0" applyNumberFormat="0" applyBorder="0" applyAlignment="0" applyProtection="0"/>
    <xf numFmtId="0" fontId="38" fillId="55" borderId="0" applyNumberFormat="0" applyBorder="0" applyAlignment="0" applyProtection="0"/>
    <xf numFmtId="0" fontId="1" fillId="28" borderId="0" applyNumberFormat="0" applyBorder="0" applyAlignment="0" applyProtection="0"/>
    <xf numFmtId="0" fontId="38" fillId="50" borderId="0" applyNumberFormat="0" applyBorder="0" applyAlignment="0" applyProtection="0"/>
    <xf numFmtId="0" fontId="1" fillId="32" borderId="0" applyNumberFormat="0" applyBorder="0" applyAlignment="0" applyProtection="0"/>
    <xf numFmtId="0" fontId="38" fillId="53" borderId="0" applyNumberFormat="0" applyBorder="0" applyAlignment="0" applyProtection="0"/>
    <xf numFmtId="0" fontId="1" fillId="36" borderId="0" applyNumberFormat="0" applyBorder="0" applyAlignment="0" applyProtection="0"/>
    <xf numFmtId="0" fontId="38" fillId="56" borderId="0" applyNumberFormat="0" applyBorder="0" applyAlignment="0" applyProtection="0"/>
    <xf numFmtId="0" fontId="25" fillId="17" borderId="0" applyNumberFormat="0" applyBorder="0" applyAlignment="0" applyProtection="0"/>
    <xf numFmtId="0" fontId="39" fillId="57" borderId="0" applyNumberFormat="0" applyBorder="0" applyAlignment="0" applyProtection="0"/>
    <xf numFmtId="0" fontId="25" fillId="21" borderId="0" applyNumberFormat="0" applyBorder="0" applyAlignment="0" applyProtection="0"/>
    <xf numFmtId="0" fontId="39" fillId="54" borderId="0" applyNumberFormat="0" applyBorder="0" applyAlignment="0" applyProtection="0"/>
    <xf numFmtId="0" fontId="25" fillId="25" borderId="0" applyNumberFormat="0" applyBorder="0" applyAlignment="0" applyProtection="0"/>
    <xf numFmtId="0" fontId="39" fillId="55" borderId="0" applyNumberFormat="0" applyBorder="0" applyAlignment="0" applyProtection="0"/>
    <xf numFmtId="0" fontId="25" fillId="29" borderId="0" applyNumberFormat="0" applyBorder="0" applyAlignment="0" applyProtection="0"/>
    <xf numFmtId="0" fontId="39" fillId="58" borderId="0" applyNumberFormat="0" applyBorder="0" applyAlignment="0" applyProtection="0"/>
    <xf numFmtId="0" fontId="25" fillId="33" borderId="0" applyNumberFormat="0" applyBorder="0" applyAlignment="0" applyProtection="0"/>
    <xf numFmtId="0" fontId="39" fillId="59" borderId="0" applyNumberFormat="0" applyBorder="0" applyAlignment="0" applyProtection="0"/>
    <xf numFmtId="0" fontId="25" fillId="37" borderId="0" applyNumberFormat="0" applyBorder="0" applyAlignment="0" applyProtection="0"/>
    <xf numFmtId="0" fontId="39" fillId="60" borderId="0" applyNumberFormat="0" applyBorder="0" applyAlignment="0" applyProtection="0"/>
    <xf numFmtId="0" fontId="24" fillId="0" borderId="32" applyNumberFormat="0" applyFill="0" applyAlignment="0" applyProtection="0"/>
    <xf numFmtId="0" fontId="40" fillId="0" borderId="45" applyNumberFormat="0" applyFill="0" applyAlignment="0" applyProtection="0"/>
    <xf numFmtId="43" fontId="27" fillId="0" borderId="0" applyFont="0" applyFill="0" applyBorder="0" applyAlignment="0" applyProtection="0"/>
    <xf numFmtId="0" fontId="15" fillId="8" borderId="0" applyNumberFormat="0" applyBorder="0" applyAlignment="0" applyProtection="0"/>
    <xf numFmtId="0" fontId="41" fillId="48" borderId="0" applyNumberFormat="0" applyBorder="0" applyAlignment="0" applyProtection="0"/>
    <xf numFmtId="0" fontId="21" fillId="12" borderId="30" applyNumberFormat="0" applyAlignment="0" applyProtection="0"/>
    <xf numFmtId="0" fontId="42" fillId="61" borderId="46" applyNumberFormat="0" applyAlignment="0" applyProtection="0"/>
    <xf numFmtId="0" fontId="11" fillId="0" borderId="24" applyNumberFormat="0" applyFill="0" applyAlignment="0" applyProtection="0"/>
    <xf numFmtId="0" fontId="43" fillId="0" borderId="47" applyNumberFormat="0" applyFill="0" applyAlignment="0" applyProtection="0"/>
    <xf numFmtId="0" fontId="12" fillId="0" borderId="25" applyNumberFormat="0" applyFill="0" applyAlignment="0" applyProtection="0"/>
    <xf numFmtId="0" fontId="44" fillId="0" borderId="48" applyNumberFormat="0" applyFill="0" applyAlignment="0" applyProtection="0"/>
    <xf numFmtId="0" fontId="13" fillId="0" borderId="26" applyNumberFormat="0" applyFill="0" applyAlignment="0" applyProtection="0"/>
    <xf numFmtId="0" fontId="45" fillId="0" borderId="49" applyNumberFormat="0" applyFill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47" fillId="62" borderId="0" applyNumberFormat="0" applyBorder="0" applyAlignment="0" applyProtection="0"/>
    <xf numFmtId="0" fontId="27" fillId="0" borderId="0"/>
    <xf numFmtId="0" fontId="48" fillId="0" borderId="0"/>
    <xf numFmtId="0" fontId="1" fillId="0" borderId="0"/>
    <xf numFmtId="0" fontId="38" fillId="13" borderId="31" applyNumberFormat="0" applyFont="0" applyAlignment="0" applyProtection="0"/>
    <xf numFmtId="0" fontId="27" fillId="63" borderId="50" applyNumberFormat="0" applyFont="0" applyAlignment="0" applyProtection="0"/>
    <xf numFmtId="9" fontId="27" fillId="0" borderId="0" applyFont="0" applyFill="0" applyBorder="0" applyAlignment="0" applyProtection="0"/>
    <xf numFmtId="0" fontId="20" fillId="0" borderId="29" applyNumberFormat="0" applyFill="0" applyAlignment="0" applyProtection="0"/>
    <xf numFmtId="0" fontId="49" fillId="0" borderId="51" applyNumberFormat="0" applyFill="0" applyAlignment="0" applyProtection="0"/>
    <xf numFmtId="0" fontId="14" fillId="7" borderId="0" applyNumberFormat="0" applyBorder="0" applyAlignment="0" applyProtection="0"/>
    <xf numFmtId="0" fontId="50" fillId="49" borderId="0" applyNumberFormat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10" borderId="27" applyNumberFormat="0" applyAlignment="0" applyProtection="0"/>
    <xf numFmtId="0" fontId="52" fillId="52" borderId="52" applyNumberFormat="0" applyAlignment="0" applyProtection="0"/>
    <xf numFmtId="0" fontId="19" fillId="11" borderId="27" applyNumberFormat="0" applyAlignment="0" applyProtection="0"/>
    <xf numFmtId="0" fontId="53" fillId="64" borderId="52" applyNumberFormat="0" applyAlignment="0" applyProtection="0"/>
    <xf numFmtId="0" fontId="18" fillId="11" borderId="28" applyNumberFormat="0" applyAlignment="0" applyProtection="0"/>
    <xf numFmtId="0" fontId="54" fillId="64" borderId="53" applyNumberFormat="0" applyAlignment="0" applyProtection="0"/>
    <xf numFmtId="0" fontId="2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39" fillId="65" borderId="0" applyNumberFormat="0" applyBorder="0" applyAlignment="0" applyProtection="0"/>
    <xf numFmtId="0" fontId="25" fillId="18" borderId="0" applyNumberFormat="0" applyBorder="0" applyAlignment="0" applyProtection="0"/>
    <xf numFmtId="0" fontId="39" fillId="66" borderId="0" applyNumberFormat="0" applyBorder="0" applyAlignment="0" applyProtection="0"/>
    <xf numFmtId="0" fontId="25" fillId="22" borderId="0" applyNumberFormat="0" applyBorder="0" applyAlignment="0" applyProtection="0"/>
    <xf numFmtId="0" fontId="39" fillId="67" borderId="0" applyNumberFormat="0" applyBorder="0" applyAlignment="0" applyProtection="0"/>
    <xf numFmtId="0" fontId="25" fillId="26" borderId="0" applyNumberFormat="0" applyBorder="0" applyAlignment="0" applyProtection="0"/>
    <xf numFmtId="0" fontId="39" fillId="58" borderId="0" applyNumberFormat="0" applyBorder="0" applyAlignment="0" applyProtection="0"/>
    <xf numFmtId="0" fontId="25" fillId="30" borderId="0" applyNumberFormat="0" applyBorder="0" applyAlignment="0" applyProtection="0"/>
    <xf numFmtId="0" fontId="39" fillId="59" borderId="0" applyNumberFormat="0" applyBorder="0" applyAlignment="0" applyProtection="0"/>
    <xf numFmtId="0" fontId="25" fillId="34" borderId="0" applyNumberFormat="0" applyBorder="0" applyAlignment="0" applyProtection="0"/>
    <xf numFmtId="0" fontId="39" fillId="68" borderId="0" applyNumberFormat="0" applyBorder="0" applyAlignment="0" applyProtection="0"/>
    <xf numFmtId="0" fontId="70" fillId="77" borderId="0"/>
    <xf numFmtId="4" fontId="3" fillId="80" borderId="80"/>
    <xf numFmtId="0" fontId="3" fillId="80" borderId="0">
      <alignment horizontal="left"/>
    </xf>
    <xf numFmtId="0" fontId="3" fillId="77" borderId="0">
      <alignment horizontal="left"/>
    </xf>
    <xf numFmtId="0" fontId="3" fillId="0" borderId="0"/>
    <xf numFmtId="0" fontId="3" fillId="81" borderId="0">
      <alignment horizontal="left"/>
    </xf>
    <xf numFmtId="0" fontId="3" fillId="83" borderId="0">
      <alignment horizontal="left"/>
    </xf>
    <xf numFmtId="0" fontId="82" fillId="84" borderId="0">
      <alignment horizontal="left"/>
    </xf>
    <xf numFmtId="0" fontId="3" fillId="85" borderId="0">
      <alignment horizontal="left"/>
    </xf>
    <xf numFmtId="0" fontId="82" fillId="86" borderId="0">
      <alignment horizontal="left"/>
    </xf>
    <xf numFmtId="164" fontId="3" fillId="0" borderId="0">
      <alignment horizontal="left"/>
    </xf>
    <xf numFmtId="164" fontId="83" fillId="0" borderId="0">
      <alignment horizontal="left"/>
    </xf>
    <xf numFmtId="164" fontId="3" fillId="0" borderId="0"/>
    <xf numFmtId="164" fontId="83" fillId="0" borderId="0"/>
    <xf numFmtId="49" fontId="3" fillId="81" borderId="0">
      <alignment horizontal="left"/>
    </xf>
    <xf numFmtId="49" fontId="3" fillId="83" borderId="0">
      <alignment horizontal="left"/>
    </xf>
    <xf numFmtId="49" fontId="82" fillId="84" borderId="0">
      <alignment horizontal="left"/>
    </xf>
    <xf numFmtId="49" fontId="3" fillId="77" borderId="0">
      <alignment horizontal="left"/>
    </xf>
    <xf numFmtId="49" fontId="3" fillId="85" borderId="0">
      <alignment horizontal="left"/>
    </xf>
    <xf numFmtId="49" fontId="82" fillId="86" borderId="0">
      <alignment horizontal="left"/>
    </xf>
    <xf numFmtId="3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9" fillId="0" borderId="0"/>
    <xf numFmtId="0" fontId="100" fillId="0" borderId="0"/>
    <xf numFmtId="0" fontId="1" fillId="0" borderId="129">
      <alignment horizontal="center" vertical="center"/>
    </xf>
    <xf numFmtId="0" fontId="3" fillId="77" borderId="0">
      <alignment horizontal="left"/>
    </xf>
    <xf numFmtId="0" fontId="1" fillId="0" borderId="134">
      <alignment horizontal="left" vertical="center"/>
    </xf>
  </cellStyleXfs>
  <cellXfs count="657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shrinkToFit="1"/>
    </xf>
    <xf numFmtId="0" fontId="3" fillId="0" borderId="3" xfId="0" applyFont="1" applyBorder="1" applyAlignment="1"/>
    <xf numFmtId="2" fontId="2" fillId="3" borderId="4" xfId="0" applyNumberFormat="1" applyFont="1" applyFill="1" applyBorder="1" applyAlignment="1">
      <alignment horizontal="left"/>
    </xf>
    <xf numFmtId="3" fontId="3" fillId="3" borderId="4" xfId="0" applyNumberFormat="1" applyFont="1" applyFill="1" applyBorder="1" applyAlignment="1">
      <alignment shrinkToFit="1"/>
    </xf>
    <xf numFmtId="0" fontId="3" fillId="0" borderId="3" xfId="0" applyNumberFormat="1" applyFont="1" applyBorder="1" applyAlignment="1" applyProtection="1">
      <alignment horizontal="center"/>
    </xf>
    <xf numFmtId="2" fontId="4" fillId="0" borderId="4" xfId="0" applyNumberFormat="1" applyFont="1" applyFill="1" applyBorder="1" applyAlignment="1" applyProtection="1"/>
    <xf numFmtId="3" fontId="3" fillId="0" borderId="4" xfId="0" applyNumberFormat="1" applyFont="1" applyBorder="1" applyAlignment="1" applyProtection="1"/>
    <xf numFmtId="0" fontId="5" fillId="0" borderId="3" xfId="0" applyNumberFormat="1" applyFont="1" applyBorder="1" applyAlignment="1" applyProtection="1">
      <alignment horizontal="center"/>
    </xf>
    <xf numFmtId="2" fontId="6" fillId="4" borderId="4" xfId="0" applyNumberFormat="1" applyFont="1" applyFill="1" applyBorder="1" applyAlignment="1" applyProtection="1"/>
    <xf numFmtId="3" fontId="6" fillId="4" borderId="4" xfId="0" applyNumberFormat="1" applyFont="1" applyFill="1" applyBorder="1" applyAlignment="1" applyProtection="1"/>
    <xf numFmtId="3" fontId="3" fillId="0" borderId="4" xfId="0" applyNumberFormat="1" applyFont="1" applyFill="1" applyBorder="1" applyAlignment="1" applyProtection="1"/>
    <xf numFmtId="2" fontId="7" fillId="3" borderId="4" xfId="0" applyNumberFormat="1" applyFont="1" applyFill="1" applyBorder="1" applyAlignment="1" applyProtection="1"/>
    <xf numFmtId="3" fontId="3" fillId="3" borderId="4" xfId="0" applyNumberFormat="1" applyFont="1" applyFill="1" applyBorder="1" applyAlignment="1" applyProtection="1"/>
    <xf numFmtId="0" fontId="3" fillId="0" borderId="3" xfId="0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5" xfId="0" applyNumberFormat="1" applyFont="1" applyBorder="1" applyAlignment="1" applyProtection="1">
      <alignment horizontal="center"/>
    </xf>
    <xf numFmtId="2" fontId="4" fillId="0" borderId="6" xfId="0" applyNumberFormat="1" applyFont="1" applyFill="1" applyBorder="1" applyAlignment="1" applyProtection="1"/>
    <xf numFmtId="3" fontId="3" fillId="0" borderId="6" xfId="0" applyNumberFormat="1" applyFont="1" applyBorder="1" applyAlignment="1" applyProtection="1"/>
    <xf numFmtId="0" fontId="3" fillId="2" borderId="1" xfId="0" applyNumberFormat="1" applyFont="1" applyFill="1" applyBorder="1" applyAlignment="1" applyProtection="1">
      <alignment horizontal="center"/>
    </xf>
    <xf numFmtId="2" fontId="7" fillId="2" borderId="2" xfId="0" applyNumberFormat="1" applyFont="1" applyFill="1" applyBorder="1" applyAlignment="1" applyProtection="1"/>
    <xf numFmtId="3" fontId="2" fillId="2" borderId="2" xfId="0" applyNumberFormat="1" applyFont="1" applyFill="1" applyBorder="1" applyAlignment="1" applyProtection="1"/>
    <xf numFmtId="2" fontId="3" fillId="0" borderId="4" xfId="0" applyNumberFormat="1" applyFont="1" applyBorder="1" applyAlignment="1"/>
    <xf numFmtId="2" fontId="3" fillId="0" borderId="4" xfId="0" applyNumberFormat="1" applyFont="1" applyFill="1" applyBorder="1" applyAlignment="1"/>
    <xf numFmtId="2" fontId="2" fillId="3" borderId="4" xfId="0" applyNumberFormat="1" applyFont="1" applyFill="1" applyBorder="1" applyAlignment="1"/>
    <xf numFmtId="0" fontId="2" fillId="2" borderId="3" xfId="0" applyNumberFormat="1" applyFont="1" applyFill="1" applyBorder="1" applyAlignment="1" applyProtection="1">
      <alignment horizontal="center"/>
    </xf>
    <xf numFmtId="2" fontId="2" fillId="2" borderId="4" xfId="0" applyNumberFormat="1" applyFont="1" applyFill="1" applyBorder="1" applyAlignment="1"/>
    <xf numFmtId="3" fontId="2" fillId="2" borderId="4" xfId="0" applyNumberFormat="1" applyFont="1" applyFill="1" applyBorder="1" applyAlignment="1" applyProtection="1"/>
    <xf numFmtId="0" fontId="3" fillId="5" borderId="5" xfId="0" applyNumberFormat="1" applyFont="1" applyFill="1" applyBorder="1" applyAlignment="1" applyProtection="1">
      <alignment horizontal="center"/>
    </xf>
    <xf numFmtId="2" fontId="3" fillId="5" borderId="6" xfId="0" applyNumberFormat="1" applyFont="1" applyFill="1" applyBorder="1" applyAlignment="1"/>
    <xf numFmtId="3" fontId="3" fillId="5" borderId="6" xfId="0" applyNumberFormat="1" applyFont="1" applyFill="1" applyBorder="1" applyAlignment="1" applyProtection="1"/>
    <xf numFmtId="0" fontId="3" fillId="0" borderId="0" xfId="0" applyFont="1"/>
    <xf numFmtId="0" fontId="2" fillId="0" borderId="7" xfId="0" applyFont="1" applyBorder="1"/>
    <xf numFmtId="0" fontId="2" fillId="0" borderId="0" xfId="0" applyFont="1" applyFill="1" applyBorder="1"/>
    <xf numFmtId="0" fontId="3" fillId="0" borderId="7" xfId="0" applyFont="1" applyBorder="1"/>
    <xf numFmtId="0" fontId="2" fillId="0" borderId="0" xfId="0" applyFont="1" applyBorder="1"/>
    <xf numFmtId="0" fontId="8" fillId="6" borderId="8" xfId="0" applyFont="1" applyFill="1" applyBorder="1" applyAlignment="1" applyProtection="1">
      <alignment horizontal="left"/>
    </xf>
    <xf numFmtId="0" fontId="3" fillId="6" borderId="10" xfId="0" applyFont="1" applyFill="1" applyBorder="1" applyAlignment="1" applyProtection="1"/>
    <xf numFmtId="0" fontId="8" fillId="6" borderId="9" xfId="0" applyFont="1" applyFill="1" applyBorder="1" applyAlignment="1" applyProtection="1"/>
    <xf numFmtId="3" fontId="3" fillId="0" borderId="0" xfId="0" applyNumberFormat="1" applyFont="1"/>
    <xf numFmtId="0" fontId="8" fillId="0" borderId="11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>
      <alignment horizontal="left"/>
    </xf>
    <xf numFmtId="0" fontId="8" fillId="4" borderId="13" xfId="0" applyFont="1" applyFill="1" applyBorder="1" applyAlignment="1" applyProtection="1">
      <alignment horizontal="left"/>
    </xf>
    <xf numFmtId="3" fontId="3" fillId="4" borderId="15" xfId="1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 applyProtection="1">
      <alignment horizontal="right"/>
    </xf>
    <xf numFmtId="0" fontId="8" fillId="0" borderId="14" xfId="0" applyFont="1" applyFill="1" applyBorder="1" applyAlignment="1" applyProtection="1">
      <alignment horizontal="left"/>
    </xf>
    <xf numFmtId="49" fontId="3" fillId="0" borderId="15" xfId="0" applyNumberFormat="1" applyFont="1" applyFill="1" applyBorder="1" applyAlignment="1" applyProtection="1">
      <alignment horizontal="right"/>
    </xf>
    <xf numFmtId="3" fontId="3" fillId="0" borderId="15" xfId="0" applyNumberFormat="1" applyFont="1" applyFill="1" applyBorder="1"/>
    <xf numFmtId="49" fontId="3" fillId="0" borderId="16" xfId="0" applyNumberFormat="1" applyFont="1" applyFill="1" applyBorder="1" applyAlignment="1" applyProtection="1">
      <alignment horizontal="right"/>
    </xf>
    <xf numFmtId="0" fontId="8" fillId="0" borderId="14" xfId="0" applyFont="1" applyFill="1" applyBorder="1" applyProtection="1"/>
    <xf numFmtId="0" fontId="8" fillId="0" borderId="16" xfId="0" applyFont="1" applyFill="1" applyBorder="1" applyAlignment="1" applyProtection="1">
      <alignment horizontal="center"/>
    </xf>
    <xf numFmtId="0" fontId="8" fillId="4" borderId="14" xfId="0" applyFont="1" applyFill="1" applyBorder="1" applyProtection="1"/>
    <xf numFmtId="0" fontId="3" fillId="4" borderId="15" xfId="0" applyFont="1" applyFill="1" applyBorder="1" applyProtection="1"/>
    <xf numFmtId="0" fontId="8" fillId="0" borderId="14" xfId="0" applyFont="1" applyFill="1" applyBorder="1" applyAlignment="1" applyProtection="1"/>
    <xf numFmtId="3" fontId="3" fillId="0" borderId="15" xfId="1" applyNumberFormat="1" applyFont="1" applyFill="1" applyBorder="1" applyAlignment="1">
      <alignment horizontal="right"/>
    </xf>
    <xf numFmtId="0" fontId="3" fillId="0" borderId="15" xfId="0" applyFont="1" applyFill="1" applyBorder="1" applyProtection="1"/>
    <xf numFmtId="0" fontId="3" fillId="0" borderId="15" xfId="0" applyFont="1" applyFill="1" applyBorder="1" applyAlignment="1" applyProtection="1"/>
    <xf numFmtId="0" fontId="8" fillId="6" borderId="11" xfId="0" applyFont="1" applyFill="1" applyBorder="1" applyAlignment="1" applyProtection="1">
      <alignment horizontal="left"/>
    </xf>
    <xf numFmtId="0" fontId="3" fillId="6" borderId="14" xfId="0" applyFont="1" applyFill="1" applyBorder="1" applyProtection="1"/>
    <xf numFmtId="0" fontId="3" fillId="6" borderId="15" xfId="0" applyFont="1" applyFill="1" applyBorder="1" applyProtection="1"/>
    <xf numFmtId="3" fontId="3" fillId="6" borderId="15" xfId="1" applyNumberFormat="1" applyFont="1" applyFill="1" applyBorder="1" applyAlignment="1">
      <alignment horizontal="right"/>
    </xf>
    <xf numFmtId="0" fontId="8" fillId="0" borderId="17" xfId="0" applyFont="1" applyFill="1" applyBorder="1" applyAlignment="1" applyProtection="1"/>
    <xf numFmtId="0" fontId="3" fillId="0" borderId="13" xfId="0" applyFont="1" applyFill="1" applyBorder="1" applyAlignment="1" applyProtection="1"/>
    <xf numFmtId="0" fontId="8" fillId="0" borderId="17" xfId="0" applyFont="1" applyFill="1" applyBorder="1" applyProtection="1"/>
    <xf numFmtId="0" fontId="3" fillId="0" borderId="13" xfId="0" applyFont="1" applyFill="1" applyBorder="1" applyProtection="1"/>
    <xf numFmtId="3" fontId="3" fillId="0" borderId="13" xfId="0" applyNumberFormat="1" applyFont="1" applyFill="1" applyBorder="1"/>
    <xf numFmtId="0" fontId="8" fillId="2" borderId="18" xfId="0" applyFont="1" applyFill="1" applyBorder="1" applyProtection="1"/>
    <xf numFmtId="0" fontId="2" fillId="2" borderId="19" xfId="0" applyFont="1" applyFill="1" applyBorder="1" applyProtection="1"/>
    <xf numFmtId="0" fontId="9" fillId="2" borderId="20" xfId="0" applyFont="1" applyFill="1" applyBorder="1" applyProtection="1"/>
    <xf numFmtId="3" fontId="2" fillId="2" borderId="21" xfId="1" applyNumberFormat="1" applyFont="1" applyFill="1" applyBorder="1" applyAlignment="1">
      <alignment horizontal="right"/>
    </xf>
    <xf numFmtId="3" fontId="2" fillId="2" borderId="2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3" fillId="6" borderId="9" xfId="1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49" fontId="2" fillId="0" borderId="0" xfId="0" quotePrefix="1" applyNumberFormat="1" applyFont="1" applyFill="1" applyBorder="1" applyAlignment="1" applyProtection="1">
      <alignment shrinkToFit="1"/>
    </xf>
    <xf numFmtId="0" fontId="2" fillId="0" borderId="0" xfId="0" applyFont="1" applyBorder="1" applyAlignment="1">
      <alignment shrinkToFit="1"/>
    </xf>
    <xf numFmtId="0" fontId="3" fillId="0" borderId="11" xfId="0" applyFont="1" applyFill="1" applyBorder="1" applyAlignment="1" applyProtection="1">
      <alignment horizontal="right"/>
    </xf>
    <xf numFmtId="0" fontId="8" fillId="6" borderId="10" xfId="0" applyFont="1" applyFill="1" applyBorder="1" applyAlignment="1" applyProtection="1"/>
    <xf numFmtId="49" fontId="3" fillId="0" borderId="22" xfId="0" applyNumberFormat="1" applyFont="1" applyFill="1" applyBorder="1" applyAlignment="1" applyProtection="1">
      <alignment horizontal="right"/>
    </xf>
    <xf numFmtId="0" fontId="8" fillId="4" borderId="22" xfId="0" applyFont="1" applyFill="1" applyBorder="1" applyProtection="1"/>
    <xf numFmtId="0" fontId="8" fillId="6" borderId="22" xfId="0" applyFont="1" applyFill="1" applyBorder="1" applyProtection="1"/>
    <xf numFmtId="0" fontId="3" fillId="0" borderId="22" xfId="0" applyFont="1" applyFill="1" applyBorder="1" applyProtection="1"/>
    <xf numFmtId="0" fontId="3" fillId="4" borderId="22" xfId="0" applyFont="1" applyFill="1" applyBorder="1" applyProtection="1"/>
    <xf numFmtId="0" fontId="3" fillId="0" borderId="22" xfId="0" applyFont="1" applyFill="1" applyBorder="1" applyAlignment="1" applyProtection="1"/>
    <xf numFmtId="0" fontId="9" fillId="2" borderId="19" xfId="0" applyFont="1" applyFill="1" applyBorder="1" applyProtection="1"/>
    <xf numFmtId="3" fontId="3" fillId="6" borderId="1" xfId="1" applyNumberFormat="1" applyFont="1" applyFill="1" applyBorder="1" applyAlignment="1">
      <alignment horizontal="right"/>
    </xf>
    <xf numFmtId="3" fontId="3" fillId="4" borderId="3" xfId="1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3" fontId="3" fillId="6" borderId="3" xfId="1" applyNumberFormat="1" applyFont="1" applyFill="1" applyBorder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0" fontId="26" fillId="0" borderId="0" xfId="0" applyFont="1"/>
    <xf numFmtId="0" fontId="8" fillId="0" borderId="0" xfId="0" applyFont="1"/>
    <xf numFmtId="0" fontId="8" fillId="0" borderId="0" xfId="0" quotePrefix="1" applyFont="1"/>
    <xf numFmtId="0" fontId="8" fillId="0" borderId="0" xfId="0" applyFont="1" applyFill="1"/>
    <xf numFmtId="0" fontId="9" fillId="38" borderId="33" xfId="2" applyFont="1" applyFill="1" applyBorder="1"/>
    <xf numFmtId="0" fontId="9" fillId="39" borderId="34" xfId="0" applyFont="1" applyFill="1" applyBorder="1" applyAlignment="1">
      <alignment horizontal="center" vertical="center"/>
    </xf>
    <xf numFmtId="0" fontId="9" fillId="40" borderId="34" xfId="0" applyFont="1" applyFill="1" applyBorder="1" applyAlignment="1">
      <alignment horizontal="center" vertical="center"/>
    </xf>
    <xf numFmtId="0" fontId="9" fillId="42" borderId="35" xfId="2" applyFont="1" applyFill="1" applyBorder="1" applyAlignment="1">
      <alignment horizontal="left" vertical="center"/>
    </xf>
    <xf numFmtId="3" fontId="8" fillId="42" borderId="36" xfId="0" applyNumberFormat="1" applyFont="1" applyFill="1" applyBorder="1" applyAlignment="1">
      <alignment horizontal="right" vertical="center"/>
    </xf>
    <xf numFmtId="3" fontId="28" fillId="42" borderId="36" xfId="0" applyNumberFormat="1" applyFont="1" applyFill="1" applyBorder="1" applyAlignment="1">
      <alignment horizontal="right" vertical="center"/>
    </xf>
    <xf numFmtId="0" fontId="9" fillId="42" borderId="11" xfId="2" applyFont="1" applyFill="1" applyBorder="1" applyAlignment="1">
      <alignment horizontal="left" vertical="center"/>
    </xf>
    <xf numFmtId="3" fontId="8" fillId="42" borderId="14" xfId="0" applyNumberFormat="1" applyFont="1" applyFill="1" applyBorder="1" applyAlignment="1">
      <alignment horizontal="right" vertical="center"/>
    </xf>
    <xf numFmtId="3" fontId="28" fillId="42" borderId="14" xfId="0" applyNumberFormat="1" applyFont="1" applyFill="1" applyBorder="1" applyAlignment="1">
      <alignment horizontal="right" vertical="center"/>
    </xf>
    <xf numFmtId="0" fontId="9" fillId="42" borderId="37" xfId="2" applyFont="1" applyFill="1" applyBorder="1" applyAlignment="1">
      <alignment horizontal="left" vertical="center"/>
    </xf>
    <xf numFmtId="3" fontId="8" fillId="42" borderId="38" xfId="0" applyNumberFormat="1" applyFont="1" applyFill="1" applyBorder="1" applyAlignment="1">
      <alignment horizontal="right" vertical="center"/>
    </xf>
    <xf numFmtId="3" fontId="28" fillId="42" borderId="38" xfId="0" applyNumberFormat="1" applyFont="1" applyFill="1" applyBorder="1" applyAlignment="1">
      <alignment horizontal="right" vertical="center"/>
    </xf>
    <xf numFmtId="0" fontId="9" fillId="43" borderId="35" xfId="2" applyFont="1" applyFill="1" applyBorder="1" applyAlignment="1">
      <alignment horizontal="left" vertical="center"/>
    </xf>
    <xf numFmtId="3" fontId="8" fillId="43" borderId="39" xfId="0" applyNumberFormat="1" applyFont="1" applyFill="1" applyBorder="1" applyAlignment="1">
      <alignment horizontal="right" vertical="center"/>
    </xf>
    <xf numFmtId="0" fontId="9" fillId="43" borderId="11" xfId="2" applyFont="1" applyFill="1" applyBorder="1" applyAlignment="1">
      <alignment horizontal="left" vertical="center"/>
    </xf>
    <xf numFmtId="3" fontId="8" fillId="43" borderId="14" xfId="0" applyNumberFormat="1" applyFont="1" applyFill="1" applyBorder="1" applyAlignment="1">
      <alignment horizontal="right" vertical="center"/>
    </xf>
    <xf numFmtId="4" fontId="8" fillId="43" borderId="14" xfId="0" applyNumberFormat="1" applyFont="1" applyFill="1" applyBorder="1" applyAlignment="1">
      <alignment horizontal="right" vertical="center"/>
    </xf>
    <xf numFmtId="0" fontId="9" fillId="43" borderId="37" xfId="2" applyFont="1" applyFill="1" applyBorder="1" applyAlignment="1">
      <alignment horizontal="left" vertical="center"/>
    </xf>
    <xf numFmtId="4" fontId="8" fillId="43" borderId="38" xfId="0" applyNumberFormat="1" applyFont="1" applyFill="1" applyBorder="1" applyAlignment="1">
      <alignment horizontal="right" vertic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3" fillId="0" borderId="0" xfId="0" applyFont="1"/>
    <xf numFmtId="49" fontId="33" fillId="0" borderId="14" xfId="3" applyNumberFormat="1" applyFont="1" applyFill="1" applyBorder="1" applyAlignment="1">
      <alignment horizontal="center" vertical="center" wrapText="1"/>
    </xf>
    <xf numFmtId="49" fontId="32" fillId="38" borderId="14" xfId="3" applyNumberFormat="1" applyFont="1" applyFill="1" applyBorder="1" applyAlignment="1">
      <alignment horizontal="center" vertical="center" wrapText="1"/>
    </xf>
    <xf numFmtId="49" fontId="33" fillId="0" borderId="14" xfId="3" applyNumberFormat="1" applyFont="1" applyFill="1" applyBorder="1" applyAlignment="1">
      <alignment horizontal="left" vertical="center" wrapText="1"/>
    </xf>
    <xf numFmtId="3" fontId="33" fillId="0" borderId="14" xfId="3" applyNumberFormat="1" applyFont="1" applyFill="1" applyBorder="1" applyAlignment="1">
      <alignment horizontal="right" vertical="center"/>
    </xf>
    <xf numFmtId="4" fontId="33" fillId="0" borderId="14" xfId="3" applyNumberFormat="1" applyFont="1" applyFill="1" applyBorder="1" applyAlignment="1">
      <alignment horizontal="right" vertical="center"/>
    </xf>
    <xf numFmtId="3" fontId="34" fillId="44" borderId="41" xfId="0" applyNumberFormat="1" applyFont="1" applyFill="1" applyBorder="1" applyAlignment="1">
      <alignment horizontal="right" vertical="center" readingOrder="1"/>
    </xf>
    <xf numFmtId="49" fontId="33" fillId="0" borderId="14" xfId="3" applyNumberFormat="1" applyFont="1" applyFill="1" applyBorder="1" applyAlignment="1">
      <alignment horizontal="right" vertical="center"/>
    </xf>
    <xf numFmtId="49" fontId="32" fillId="0" borderId="14" xfId="3" applyNumberFormat="1" applyFont="1" applyFill="1" applyBorder="1" applyAlignment="1">
      <alignment horizontal="left" vertical="center" wrapText="1"/>
    </xf>
    <xf numFmtId="3" fontId="32" fillId="38" borderId="14" xfId="3" applyNumberFormat="1" applyFont="1" applyFill="1" applyBorder="1" applyAlignment="1">
      <alignment horizontal="right" vertical="center"/>
    </xf>
    <xf numFmtId="4" fontId="32" fillId="38" borderId="14" xfId="3" applyNumberFormat="1" applyFont="1" applyFill="1" applyBorder="1" applyAlignment="1">
      <alignment horizontal="right" vertical="center"/>
    </xf>
    <xf numFmtId="4" fontId="32" fillId="0" borderId="14" xfId="3" applyNumberFormat="1" applyFont="1" applyFill="1" applyBorder="1" applyAlignment="1">
      <alignment horizontal="right" vertical="center"/>
    </xf>
    <xf numFmtId="3" fontId="35" fillId="44" borderId="41" xfId="0" applyNumberFormat="1" applyFont="1" applyFill="1" applyBorder="1" applyAlignment="1">
      <alignment horizontal="right" vertical="center" readingOrder="1"/>
    </xf>
    <xf numFmtId="49" fontId="33" fillId="0" borderId="0" xfId="3" applyNumberFormat="1" applyFont="1" applyFill="1" applyAlignment="1">
      <alignment vertical="center" wrapText="1"/>
    </xf>
    <xf numFmtId="0" fontId="33" fillId="0" borderId="0" xfId="3" applyFont="1" applyFill="1" applyAlignment="1">
      <alignment horizontal="center" vertical="center" wrapText="1"/>
    </xf>
    <xf numFmtId="0" fontId="33" fillId="0" borderId="0" xfId="3" applyFont="1" applyFill="1" applyAlignment="1">
      <alignment vertical="center" wrapText="1"/>
    </xf>
    <xf numFmtId="0" fontId="33" fillId="0" borderId="0" xfId="0" applyFont="1" applyFill="1"/>
    <xf numFmtId="49" fontId="33" fillId="0" borderId="0" xfId="3" applyNumberFormat="1" applyFont="1" applyFill="1" applyAlignment="1">
      <alignment horizontal="center" vertical="center" wrapText="1"/>
    </xf>
    <xf numFmtId="0" fontId="33" fillId="0" borderId="0" xfId="3" applyFont="1" applyFill="1" applyAlignment="1">
      <alignment horizontal="left" vertical="center" wrapText="1"/>
    </xf>
    <xf numFmtId="0" fontId="33" fillId="0" borderId="0" xfId="0" applyFont="1" applyFill="1" applyAlignment="1">
      <alignment horizontal="left"/>
    </xf>
    <xf numFmtId="49" fontId="33" fillId="0" borderId="0" xfId="3" applyNumberFormat="1" applyFont="1" applyFill="1" applyAlignment="1">
      <alignment horizontal="right" vertical="center" wrapText="1"/>
    </xf>
    <xf numFmtId="1" fontId="30" fillId="0" borderId="0" xfId="0" applyNumberFormat="1" applyFont="1"/>
    <xf numFmtId="1" fontId="31" fillId="0" borderId="0" xfId="0" applyNumberFormat="1" applyFont="1"/>
    <xf numFmtId="49" fontId="35" fillId="45" borderId="42" xfId="0" applyNumberFormat="1" applyFont="1" applyFill="1" applyBorder="1" applyAlignment="1">
      <alignment horizontal="left" vertical="center" readingOrder="1"/>
    </xf>
    <xf numFmtId="49" fontId="34" fillId="45" borderId="41" xfId="0" applyNumberFormat="1" applyFont="1" applyFill="1" applyBorder="1" applyAlignment="1">
      <alignment horizontal="left" vertical="center" readingOrder="1"/>
    </xf>
    <xf numFmtId="0" fontId="34" fillId="45" borderId="43" xfId="0" applyNumberFormat="1" applyFont="1" applyFill="1" applyBorder="1" applyAlignment="1">
      <alignment horizontal="left" vertical="center" readingOrder="1"/>
    </xf>
    <xf numFmtId="0" fontId="31" fillId="0" borderId="0" xfId="0" applyNumberFormat="1" applyFont="1"/>
    <xf numFmtId="3" fontId="33" fillId="0" borderId="0" xfId="0" applyNumberFormat="1" applyFont="1"/>
    <xf numFmtId="3" fontId="34" fillId="0" borderId="0" xfId="0" applyNumberFormat="1" applyFont="1"/>
    <xf numFmtId="3" fontId="31" fillId="0" borderId="0" xfId="0" applyNumberFormat="1" applyFont="1"/>
    <xf numFmtId="3" fontId="34" fillId="46" borderId="41" xfId="0" applyNumberFormat="1" applyFont="1" applyFill="1" applyBorder="1" applyAlignment="1">
      <alignment horizontal="right" vertical="center" readingOrder="1"/>
    </xf>
    <xf numFmtId="3" fontId="30" fillId="0" borderId="0" xfId="0" applyNumberFormat="1" applyFont="1"/>
    <xf numFmtId="0" fontId="32" fillId="0" borderId="0" xfId="0" applyFont="1" applyAlignment="1"/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4" fillId="0" borderId="0" xfId="0" applyFont="1" applyAlignment="1">
      <alignment horizontal="left" vertical="top"/>
    </xf>
    <xf numFmtId="3" fontId="33" fillId="0" borderId="0" xfId="0" applyNumberFormat="1" applyFont="1" applyAlignment="1">
      <alignment vertical="top"/>
    </xf>
    <xf numFmtId="0" fontId="33" fillId="0" borderId="0" xfId="0" applyFont="1" applyAlignment="1"/>
    <xf numFmtId="3" fontId="56" fillId="0" borderId="0" xfId="0" applyNumberFormat="1" applyFont="1"/>
    <xf numFmtId="4" fontId="57" fillId="69" borderId="54" xfId="0" applyNumberFormat="1" applyFont="1" applyFill="1" applyBorder="1" applyAlignment="1">
      <alignment horizontal="right" vertical="top"/>
    </xf>
    <xf numFmtId="3" fontId="57" fillId="69" borderId="55" xfId="0" applyNumberFormat="1" applyFont="1" applyFill="1" applyBorder="1" applyAlignment="1">
      <alignment horizontal="right" vertical="top"/>
    </xf>
    <xf numFmtId="4" fontId="57" fillId="69" borderId="55" xfId="0" applyNumberFormat="1" applyFont="1" applyFill="1" applyBorder="1" applyAlignment="1">
      <alignment horizontal="right" vertical="top"/>
    </xf>
    <xf numFmtId="49" fontId="58" fillId="70" borderId="56" xfId="0" applyNumberFormat="1" applyFont="1" applyFill="1" applyBorder="1" applyAlignment="1">
      <alignment vertical="top" wrapText="1"/>
    </xf>
    <xf numFmtId="4" fontId="59" fillId="71" borderId="57" xfId="0" applyNumberFormat="1" applyFont="1" applyFill="1" applyBorder="1" applyAlignment="1">
      <alignment horizontal="right" vertical="top"/>
    </xf>
    <xf numFmtId="3" fontId="59" fillId="71" borderId="58" xfId="0" applyNumberFormat="1" applyFont="1" applyFill="1" applyBorder="1" applyAlignment="1">
      <alignment horizontal="right" vertical="top"/>
    </xf>
    <xf numFmtId="4" fontId="59" fillId="71" borderId="58" xfId="0" applyNumberFormat="1" applyFont="1" applyFill="1" applyBorder="1" applyAlignment="1">
      <alignment horizontal="right" vertical="top"/>
    </xf>
    <xf numFmtId="49" fontId="59" fillId="71" borderId="58" xfId="0" applyNumberFormat="1" applyFont="1" applyFill="1" applyBorder="1" applyAlignment="1">
      <alignment horizontal="right" vertical="top"/>
    </xf>
    <xf numFmtId="49" fontId="60" fillId="72" borderId="59" xfId="0" applyNumberFormat="1" applyFont="1" applyFill="1" applyBorder="1" applyAlignment="1">
      <alignment vertical="top" wrapText="1"/>
    </xf>
    <xf numFmtId="49" fontId="59" fillId="71" borderId="57" xfId="0" applyNumberFormat="1" applyFont="1" applyFill="1" applyBorder="1" applyAlignment="1">
      <alignment horizontal="right" vertical="top"/>
    </xf>
    <xf numFmtId="49" fontId="60" fillId="72" borderId="61" xfId="0" applyNumberFormat="1" applyFont="1" applyFill="1" applyBorder="1" applyAlignment="1">
      <alignment horizontal="center" vertical="top" wrapText="1"/>
    </xf>
    <xf numFmtId="49" fontId="60" fillId="72" borderId="65" xfId="0" applyNumberFormat="1" applyFont="1" applyFill="1" applyBorder="1" applyAlignment="1">
      <alignment horizontal="center" vertical="top" wrapText="1"/>
    </xf>
    <xf numFmtId="3" fontId="59" fillId="71" borderId="71" xfId="0" applyNumberFormat="1" applyFont="1" applyFill="1" applyBorder="1" applyAlignment="1">
      <alignment horizontal="right" vertical="top"/>
    </xf>
    <xf numFmtId="3" fontId="59" fillId="71" borderId="0" xfId="0" applyNumberFormat="1" applyFont="1" applyFill="1" applyBorder="1" applyAlignment="1">
      <alignment horizontal="right" vertical="top"/>
    </xf>
    <xf numFmtId="0" fontId="61" fillId="0" borderId="0" xfId="0" applyFont="1" applyAlignment="1">
      <alignment vertical="top"/>
    </xf>
    <xf numFmtId="0" fontId="62" fillId="0" borderId="0" xfId="0" applyFont="1" applyAlignment="1">
      <alignment horizontal="left" vertical="top"/>
    </xf>
    <xf numFmtId="0" fontId="63" fillId="0" borderId="0" xfId="0" applyFont="1"/>
    <xf numFmtId="3" fontId="63" fillId="0" borderId="0" xfId="0" applyNumberFormat="1" applyFont="1" applyAlignment="1">
      <alignment vertical="top"/>
    </xf>
    <xf numFmtId="0" fontId="63" fillId="0" borderId="0" xfId="0" applyFont="1" applyAlignment="1"/>
    <xf numFmtId="0" fontId="62" fillId="0" borderId="0" xfId="0" applyFont="1" applyAlignment="1">
      <alignment vertical="top"/>
    </xf>
    <xf numFmtId="0" fontId="62" fillId="0" borderId="0" xfId="0" quotePrefix="1" applyFont="1" applyAlignment="1">
      <alignment vertical="top"/>
    </xf>
    <xf numFmtId="0" fontId="61" fillId="0" borderId="0" xfId="0" applyFont="1" applyAlignment="1">
      <alignment horizontal="left" vertical="top"/>
    </xf>
    <xf numFmtId="3" fontId="24" fillId="0" borderId="0" xfId="0" applyNumberFormat="1" applyFont="1"/>
    <xf numFmtId="3" fontId="64" fillId="44" borderId="41" xfId="0" applyNumberFormat="1" applyFont="1" applyFill="1" applyBorder="1" applyAlignment="1">
      <alignment horizontal="right" vertical="center" readingOrder="1"/>
    </xf>
    <xf numFmtId="49" fontId="64" fillId="45" borderId="41" xfId="0" applyNumberFormat="1" applyFont="1" applyFill="1" applyBorder="1" applyAlignment="1">
      <alignment horizontal="left" vertical="center" readingOrder="1"/>
    </xf>
    <xf numFmtId="49" fontId="64" fillId="45" borderId="42" xfId="0" applyNumberFormat="1" applyFont="1" applyFill="1" applyBorder="1" applyAlignment="1">
      <alignment horizontal="left" vertical="center" readingOrder="1"/>
    </xf>
    <xf numFmtId="0" fontId="66" fillId="0" borderId="0" xfId="0" applyFont="1"/>
    <xf numFmtId="0" fontId="65" fillId="0" borderId="0" xfId="0" applyNumberFormat="1" applyFont="1"/>
    <xf numFmtId="3" fontId="0" fillId="0" borderId="0" xfId="0" applyNumberFormat="1"/>
    <xf numFmtId="0" fontId="0" fillId="0" borderId="3" xfId="0" applyBorder="1"/>
    <xf numFmtId="0" fontId="0" fillId="0" borderId="5" xfId="0" applyBorder="1"/>
    <xf numFmtId="4" fontId="0" fillId="0" borderId="14" xfId="0" applyNumberFormat="1" applyBorder="1"/>
    <xf numFmtId="4" fontId="0" fillId="0" borderId="38" xfId="0" applyNumberFormat="1" applyBorder="1"/>
    <xf numFmtId="49" fontId="60" fillId="72" borderId="65" xfId="0" applyNumberFormat="1" applyFont="1" applyFill="1" applyBorder="1" applyAlignment="1">
      <alignment horizontal="center" vertical="top" wrapText="1"/>
    </xf>
    <xf numFmtId="3" fontId="67" fillId="44" borderId="41" xfId="0" applyNumberFormat="1" applyFont="1" applyFill="1" applyBorder="1" applyAlignment="1">
      <alignment horizontal="right" vertical="center" readingOrder="1"/>
    </xf>
    <xf numFmtId="3" fontId="67" fillId="44" borderId="74" xfId="0" applyNumberFormat="1" applyFont="1" applyFill="1" applyBorder="1" applyAlignment="1">
      <alignment horizontal="right" vertical="center" readingOrder="1"/>
    </xf>
    <xf numFmtId="49" fontId="67" fillId="45" borderId="41" xfId="0" applyNumberFormat="1" applyFont="1" applyFill="1" applyBorder="1" applyAlignment="1">
      <alignment horizontal="left" vertical="center" readingOrder="1"/>
    </xf>
    <xf numFmtId="0" fontId="67" fillId="45" borderId="41" xfId="0" applyNumberFormat="1" applyFont="1" applyFill="1" applyBorder="1" applyAlignment="1">
      <alignment horizontal="left" vertical="center" readingOrder="1"/>
    </xf>
    <xf numFmtId="0" fontId="0" fillId="0" borderId="16" xfId="0" applyFill="1" applyBorder="1"/>
    <xf numFmtId="0" fontId="0" fillId="0" borderId="0" xfId="0" applyBorder="1"/>
    <xf numFmtId="4" fontId="0" fillId="0" borderId="0" xfId="0" applyNumberFormat="1" applyBorder="1"/>
    <xf numFmtId="4" fontId="0" fillId="74" borderId="38" xfId="0" applyNumberFormat="1" applyFill="1" applyBorder="1"/>
    <xf numFmtId="49" fontId="68" fillId="0" borderId="11" xfId="0" applyNumberFormat="1" applyFont="1" applyFill="1" applyBorder="1" applyAlignment="1" applyProtection="1">
      <alignment horizontal="right"/>
    </xf>
    <xf numFmtId="0" fontId="69" fillId="0" borderId="14" xfId="0" applyFont="1" applyFill="1" applyBorder="1" applyAlignment="1" applyProtection="1"/>
    <xf numFmtId="0" fontId="68" fillId="0" borderId="15" xfId="0" applyFont="1" applyFill="1" applyBorder="1" applyAlignment="1" applyProtection="1"/>
    <xf numFmtId="3" fontId="68" fillId="0" borderId="15" xfId="1" applyNumberFormat="1" applyFont="1" applyFill="1" applyBorder="1" applyAlignment="1">
      <alignment horizontal="right"/>
    </xf>
    <xf numFmtId="0" fontId="68" fillId="0" borderId="0" xfId="0" applyFont="1"/>
    <xf numFmtId="49" fontId="68" fillId="0" borderId="16" xfId="0" applyNumberFormat="1" applyFont="1" applyFill="1" applyBorder="1" applyAlignment="1" applyProtection="1">
      <alignment horizontal="right"/>
    </xf>
    <xf numFmtId="3" fontId="68" fillId="0" borderId="15" xfId="0" applyNumberFormat="1" applyFont="1" applyFill="1" applyBorder="1"/>
    <xf numFmtId="0" fontId="69" fillId="0" borderId="14" xfId="0" applyFont="1" applyFill="1" applyBorder="1" applyProtection="1"/>
    <xf numFmtId="0" fontId="68" fillId="0" borderId="15" xfId="0" applyFont="1" applyFill="1" applyBorder="1" applyProtection="1"/>
    <xf numFmtId="0" fontId="2" fillId="0" borderId="0" xfId="0" applyFont="1" applyBorder="1" applyAlignment="1">
      <alignment horizontal="center" shrinkToFit="1"/>
    </xf>
    <xf numFmtId="0" fontId="24" fillId="75" borderId="72" xfId="0" applyFont="1" applyFill="1" applyBorder="1"/>
    <xf numFmtId="14" fontId="24" fillId="75" borderId="34" xfId="0" applyNumberFormat="1" applyFont="1" applyFill="1" applyBorder="1"/>
    <xf numFmtId="0" fontId="0" fillId="76" borderId="73" xfId="0" applyFill="1" applyBorder="1"/>
    <xf numFmtId="4" fontId="0" fillId="76" borderId="36" xfId="0" applyNumberFormat="1" applyFill="1" applyBorder="1"/>
    <xf numFmtId="0" fontId="0" fillId="76" borderId="3" xfId="0" applyFill="1" applyBorder="1"/>
    <xf numFmtId="4" fontId="0" fillId="76" borderId="14" xfId="0" applyNumberFormat="1" applyFill="1" applyBorder="1"/>
    <xf numFmtId="49" fontId="60" fillId="72" borderId="0" xfId="0" applyNumberFormat="1" applyFont="1" applyFill="1" applyBorder="1" applyAlignment="1">
      <alignment vertical="top" wrapText="1"/>
    </xf>
    <xf numFmtId="0" fontId="9" fillId="41" borderId="34" xfId="0" applyFont="1" applyFill="1" applyBorder="1" applyAlignment="1">
      <alignment horizontal="center" vertical="center"/>
    </xf>
    <xf numFmtId="0" fontId="67" fillId="45" borderId="41" xfId="0" applyNumberFormat="1" applyFont="1" applyFill="1" applyBorder="1" applyAlignment="1">
      <alignment horizontal="left" vertical="center" readingOrder="1"/>
    </xf>
    <xf numFmtId="49" fontId="60" fillId="72" borderId="65" xfId="0" applyNumberFormat="1" applyFont="1" applyFill="1" applyBorder="1" applyAlignment="1">
      <alignment horizontal="center" vertical="top" wrapText="1"/>
    </xf>
    <xf numFmtId="49" fontId="67" fillId="45" borderId="41" xfId="0" applyNumberFormat="1" applyFont="1" applyFill="1" applyBorder="1" applyAlignment="1">
      <alignment horizontal="left" vertical="center" readingOrder="1"/>
    </xf>
    <xf numFmtId="0" fontId="57" fillId="71" borderId="68" xfId="0" applyFont="1" applyFill="1" applyBorder="1" applyAlignment="1">
      <alignment vertical="top" wrapText="1"/>
    </xf>
    <xf numFmtId="0" fontId="57" fillId="71" borderId="63" xfId="0" applyFont="1" applyFill="1" applyBorder="1" applyAlignment="1">
      <alignment vertical="top" wrapText="1"/>
    </xf>
    <xf numFmtId="3" fontId="63" fillId="0" borderId="0" xfId="0" applyNumberFormat="1" applyFont="1" applyAlignment="1">
      <alignment vertical="top"/>
    </xf>
    <xf numFmtId="0" fontId="0" fillId="0" borderId="0" xfId="0"/>
    <xf numFmtId="0" fontId="62" fillId="0" borderId="0" xfId="0" applyFont="1" applyAlignment="1">
      <alignment horizontal="left" vertical="top"/>
    </xf>
    <xf numFmtId="49" fontId="67" fillId="45" borderId="77" xfId="0" applyNumberFormat="1" applyFont="1" applyFill="1" applyBorder="1" applyAlignment="1">
      <alignment vertical="center" readingOrder="1"/>
    </xf>
    <xf numFmtId="49" fontId="67" fillId="45" borderId="79" xfId="0" applyNumberFormat="1" applyFont="1" applyFill="1" applyBorder="1" applyAlignment="1">
      <alignment vertical="center" readingOrder="1"/>
    </xf>
    <xf numFmtId="0" fontId="67" fillId="45" borderId="77" xfId="0" applyNumberFormat="1" applyFont="1" applyFill="1" applyBorder="1" applyAlignment="1">
      <alignment vertical="center" readingOrder="1"/>
    </xf>
    <xf numFmtId="0" fontId="67" fillId="45" borderId="78" xfId="0" applyNumberFormat="1" applyFont="1" applyFill="1" applyBorder="1" applyAlignment="1">
      <alignment vertical="center" readingOrder="1"/>
    </xf>
    <xf numFmtId="0" fontId="67" fillId="45" borderId="79" xfId="0" applyNumberFormat="1" applyFont="1" applyFill="1" applyBorder="1" applyAlignment="1">
      <alignment vertical="center" readingOrder="1"/>
    </xf>
    <xf numFmtId="3" fontId="65" fillId="0" borderId="0" xfId="0" applyNumberFormat="1" applyFont="1"/>
    <xf numFmtId="0" fontId="67" fillId="45" borderId="41" xfId="0" applyNumberFormat="1" applyFont="1" applyFill="1" applyBorder="1" applyAlignment="1">
      <alignment horizontal="left" vertical="center" readingOrder="1"/>
    </xf>
    <xf numFmtId="49" fontId="64" fillId="45" borderId="41" xfId="0" applyNumberFormat="1" applyFont="1" applyFill="1" applyBorder="1" applyAlignment="1">
      <alignment horizontal="left" vertical="center" readingOrder="1"/>
    </xf>
    <xf numFmtId="0" fontId="0" fillId="0" borderId="0" xfId="0"/>
    <xf numFmtId="0" fontId="73" fillId="78" borderId="82" xfId="0" applyFont="1" applyFill="1" applyBorder="1" applyAlignment="1"/>
    <xf numFmtId="0" fontId="73" fillId="78" borderId="83" xfId="0" applyFont="1" applyFill="1" applyBorder="1" applyAlignment="1"/>
    <xf numFmtId="0" fontId="72" fillId="79" borderId="0" xfId="0" applyFont="1" applyFill="1" applyBorder="1"/>
    <xf numFmtId="0" fontId="72" fillId="79" borderId="84" xfId="0" applyFont="1" applyFill="1" applyBorder="1"/>
    <xf numFmtId="3" fontId="74" fillId="81" borderId="92" xfId="92" applyNumberFormat="1" applyFont="1" applyFill="1" applyBorder="1"/>
    <xf numFmtId="4" fontId="74" fillId="81" borderId="92" xfId="92" applyNumberFormat="1" applyFont="1" applyFill="1" applyBorder="1"/>
    <xf numFmtId="0" fontId="71" fillId="78" borderId="90" xfId="94" applyFont="1" applyFill="1" applyBorder="1" applyAlignment="1">
      <alignment horizontal="center" vertical="center" wrapText="1" shrinkToFit="1"/>
    </xf>
    <xf numFmtId="0" fontId="71" fillId="78" borderId="86" xfId="94" applyFont="1" applyFill="1" applyBorder="1" applyAlignment="1">
      <alignment horizontal="center" vertical="center" wrapText="1" shrinkToFit="1"/>
    </xf>
    <xf numFmtId="0" fontId="71" fillId="79" borderId="0" xfId="0" applyFont="1" applyFill="1" applyBorder="1"/>
    <xf numFmtId="0" fontId="71" fillId="78" borderId="90" xfId="94" applyFont="1" applyFill="1" applyBorder="1">
      <alignment horizontal="left"/>
    </xf>
    <xf numFmtId="0" fontId="75" fillId="78" borderId="81" xfId="0" applyFont="1" applyFill="1" applyBorder="1" applyAlignment="1">
      <alignment vertical="center"/>
    </xf>
    <xf numFmtId="0" fontId="71" fillId="78" borderId="85" xfId="94" applyFont="1" applyFill="1" applyBorder="1" applyAlignment="1">
      <alignment horizontal="center" vertical="center" wrapText="1" shrinkToFit="1"/>
    </xf>
    <xf numFmtId="0" fontId="71" fillId="78" borderId="91" xfId="94" applyFont="1" applyFill="1" applyBorder="1" applyAlignment="1">
      <alignment horizontal="center" vertical="center" wrapText="1" shrinkToFit="1"/>
    </xf>
    <xf numFmtId="0" fontId="71" fillId="78" borderId="88" xfId="94" applyFont="1" applyFill="1" applyBorder="1" applyAlignment="1">
      <alignment horizontal="center" vertical="center" wrapText="1" shrinkToFit="1"/>
    </xf>
    <xf numFmtId="0" fontId="71" fillId="78" borderId="87" xfId="94" applyFont="1" applyFill="1" applyBorder="1" applyAlignment="1">
      <alignment horizontal="center" vertical="center" wrapText="1" shrinkToFit="1"/>
    </xf>
    <xf numFmtId="0" fontId="71" fillId="78" borderId="89" xfId="94" applyFont="1" applyFill="1" applyBorder="1" applyAlignment="1">
      <alignment horizontal="center" vertical="center" wrapText="1" shrinkToFit="1"/>
    </xf>
    <xf numFmtId="0" fontId="0" fillId="82" borderId="0" xfId="0" applyFill="1"/>
    <xf numFmtId="0" fontId="22" fillId="82" borderId="0" xfId="0" applyFont="1" applyFill="1"/>
    <xf numFmtId="49" fontId="76" fillId="82" borderId="41" xfId="0" applyNumberFormat="1" applyFont="1" applyFill="1" applyBorder="1" applyAlignment="1">
      <alignment horizontal="left" vertical="center" readingOrder="1"/>
    </xf>
    <xf numFmtId="14" fontId="62" fillId="0" borderId="0" xfId="0" quotePrefix="1" applyNumberFormat="1" applyFont="1" applyAlignment="1">
      <alignment vertical="top"/>
    </xf>
    <xf numFmtId="4" fontId="77" fillId="82" borderId="92" xfId="92" applyNumberFormat="1" applyFont="1" applyFill="1" applyBorder="1"/>
    <xf numFmtId="3" fontId="78" fillId="82" borderId="41" xfId="0" applyNumberFormat="1" applyFont="1" applyFill="1" applyBorder="1" applyAlignment="1">
      <alignment horizontal="right" vertical="center" readingOrder="1"/>
    </xf>
    <xf numFmtId="3" fontId="77" fillId="82" borderId="92" xfId="92" applyNumberFormat="1" applyFont="1" applyFill="1" applyBorder="1"/>
    <xf numFmtId="0" fontId="64" fillId="45" borderId="41" xfId="0" applyNumberFormat="1" applyFont="1" applyFill="1" applyBorder="1" applyAlignment="1">
      <alignment horizontal="left" vertical="center" readingOrder="1"/>
    </xf>
    <xf numFmtId="0" fontId="67" fillId="0" borderId="0" xfId="0" applyNumberFormat="1" applyFont="1" applyFill="1" applyBorder="1" applyAlignment="1">
      <alignment vertical="center" readingOrder="1"/>
    </xf>
    <xf numFmtId="3" fontId="67" fillId="0" borderId="0" xfId="0" applyNumberFormat="1" applyFont="1" applyFill="1" applyBorder="1" applyAlignment="1">
      <alignment horizontal="right" vertical="center" readingOrder="1"/>
    </xf>
    <xf numFmtId="0" fontId="0" fillId="0" borderId="0" xfId="0" applyFill="1" applyBorder="1"/>
    <xf numFmtId="0" fontId="0" fillId="0" borderId="0" xfId="0" applyFill="1"/>
    <xf numFmtId="0" fontId="34" fillId="46" borderId="77" xfId="0" applyNumberFormat="1" applyFont="1" applyFill="1" applyBorder="1" applyAlignment="1">
      <alignment vertical="center" readingOrder="1"/>
    </xf>
    <xf numFmtId="0" fontId="34" fillId="46" borderId="78" xfId="0" applyNumberFormat="1" applyFont="1" applyFill="1" applyBorder="1" applyAlignment="1">
      <alignment vertical="center" readingOrder="1"/>
    </xf>
    <xf numFmtId="0" fontId="79" fillId="82" borderId="0" xfId="0" applyFont="1" applyFill="1"/>
    <xf numFmtId="0" fontId="24" fillId="82" borderId="0" xfId="0" applyFont="1" applyFill="1"/>
    <xf numFmtId="3" fontId="79" fillId="82" borderId="0" xfId="0" applyNumberFormat="1" applyFont="1" applyFill="1"/>
    <xf numFmtId="0" fontId="24" fillId="0" borderId="0" xfId="0" applyFont="1"/>
    <xf numFmtId="0" fontId="66" fillId="0" borderId="0" xfId="2" applyFont="1"/>
    <xf numFmtId="0" fontId="27" fillId="0" borderId="0" xfId="2"/>
    <xf numFmtId="0" fontId="65" fillId="0" borderId="0" xfId="2" applyFont="1"/>
    <xf numFmtId="0" fontId="80" fillId="82" borderId="0" xfId="2" applyFont="1" applyFill="1"/>
    <xf numFmtId="0" fontId="81" fillId="82" borderId="0" xfId="0" applyFont="1" applyFill="1"/>
    <xf numFmtId="14" fontId="24" fillId="75" borderId="33" xfId="0" applyNumberFormat="1" applyFont="1" applyFill="1" applyBorder="1"/>
    <xf numFmtId="4" fontId="0" fillId="76" borderId="35" xfId="0" applyNumberFormat="1" applyFill="1" applyBorder="1"/>
    <xf numFmtId="4" fontId="0" fillId="0" borderId="11" xfId="0" applyNumberFormat="1" applyBorder="1"/>
    <xf numFmtId="4" fontId="0" fillId="76" borderId="11" xfId="0" applyNumberFormat="1" applyFill="1" applyBorder="1"/>
    <xf numFmtId="0" fontId="24" fillId="75" borderId="99" xfId="0" applyFont="1" applyFill="1" applyBorder="1"/>
    <xf numFmtId="0" fontId="0" fillId="76" borderId="96" xfId="0" applyFill="1" applyBorder="1"/>
    <xf numFmtId="0" fontId="0" fillId="76" borderId="97" xfId="0" applyFill="1" applyBorder="1"/>
    <xf numFmtId="0" fontId="0" fillId="0" borderId="96" xfId="0" applyBorder="1"/>
    <xf numFmtId="0" fontId="0" fillId="0" borderId="16" xfId="0" applyBorder="1"/>
    <xf numFmtId="0" fontId="0" fillId="74" borderId="98" xfId="0" applyFill="1" applyBorder="1"/>
    <xf numFmtId="4" fontId="0" fillId="74" borderId="37" xfId="0" applyNumberFormat="1" applyFill="1" applyBorder="1"/>
    <xf numFmtId="0" fontId="3" fillId="0" borderId="0" xfId="95"/>
    <xf numFmtId="0" fontId="72" fillId="79" borderId="0" xfId="95" applyFont="1" applyFill="1" applyBorder="1"/>
    <xf numFmtId="0" fontId="71" fillId="79" borderId="0" xfId="95" applyFont="1" applyFill="1" applyBorder="1" applyAlignment="1">
      <alignment horizontal="right"/>
    </xf>
    <xf numFmtId="0" fontId="72" fillId="79" borderId="100" xfId="95" applyFont="1" applyFill="1" applyBorder="1"/>
    <xf numFmtId="0" fontId="72" fillId="79" borderId="101" xfId="95" applyFont="1" applyFill="1" applyBorder="1"/>
    <xf numFmtId="0" fontId="72" fillId="79" borderId="84" xfId="95" applyFont="1" applyFill="1" applyBorder="1"/>
    <xf numFmtId="3" fontId="74" fillId="81" borderId="92" xfId="92" applyNumberFormat="1" applyFont="1" applyFill="1" applyBorder="1"/>
    <xf numFmtId="0" fontId="87" fillId="79" borderId="0" xfId="95" applyFont="1" applyFill="1" applyBorder="1"/>
    <xf numFmtId="4" fontId="74" fillId="81" borderId="92" xfId="92" applyNumberFormat="1" applyFont="1" applyFill="1" applyBorder="1"/>
    <xf numFmtId="0" fontId="85" fillId="88" borderId="90" xfId="94" applyFont="1" applyFill="1" applyBorder="1" applyAlignment="1">
      <alignment horizontal="center" vertical="center" wrapText="1" shrinkToFit="1"/>
    </xf>
    <xf numFmtId="0" fontId="85" fillId="88" borderId="90" xfId="94" applyFont="1" applyFill="1" applyBorder="1">
      <alignment horizontal="left"/>
    </xf>
    <xf numFmtId="3" fontId="74" fillId="89" borderId="92" xfId="92" applyNumberFormat="1" applyFont="1" applyFill="1" applyBorder="1"/>
    <xf numFmtId="4" fontId="74" fillId="89" borderId="92" xfId="92" applyNumberFormat="1" applyFont="1" applyFill="1" applyBorder="1"/>
    <xf numFmtId="49" fontId="64" fillId="90" borderId="109" xfId="0" applyNumberFormat="1" applyFont="1" applyFill="1" applyBorder="1" applyAlignment="1">
      <alignment horizontal="left" vertical="center" readingOrder="1"/>
    </xf>
    <xf numFmtId="3" fontId="64" fillId="44" borderId="109" xfId="0" applyNumberFormat="1" applyFont="1" applyFill="1" applyBorder="1" applyAlignment="1">
      <alignment horizontal="right" vertical="center" readingOrder="1"/>
    </xf>
    <xf numFmtId="0" fontId="2" fillId="0" borderId="0" xfId="95" applyFont="1"/>
    <xf numFmtId="0" fontId="88" fillId="0" borderId="14" xfId="0" applyFont="1" applyBorder="1"/>
    <xf numFmtId="0" fontId="61" fillId="0" borderId="14" xfId="0" applyFont="1" applyBorder="1" applyAlignment="1">
      <alignment vertical="top"/>
    </xf>
    <xf numFmtId="0" fontId="61" fillId="0" borderId="14" xfId="0" applyFont="1" applyBorder="1" applyAlignment="1">
      <alignment horizontal="left" vertical="top"/>
    </xf>
    <xf numFmtId="0" fontId="62" fillId="0" borderId="14" xfId="0" applyFont="1" applyBorder="1" applyAlignment="1">
      <alignment horizontal="left" vertical="top"/>
    </xf>
    <xf numFmtId="3" fontId="63" fillId="0" borderId="14" xfId="0" applyNumberFormat="1" applyFont="1" applyBorder="1" applyAlignment="1">
      <alignment vertical="top"/>
    </xf>
    <xf numFmtId="3" fontId="24" fillId="0" borderId="14" xfId="0" applyNumberFormat="1" applyFont="1" applyBorder="1"/>
    <xf numFmtId="0" fontId="64" fillId="90" borderId="109" xfId="0" applyNumberFormat="1" applyFont="1" applyFill="1" applyBorder="1" applyAlignment="1">
      <alignment horizontal="left" vertical="center" readingOrder="1"/>
    </xf>
    <xf numFmtId="3" fontId="8" fillId="42" borderId="75" xfId="0" applyNumberFormat="1" applyFont="1" applyFill="1" applyBorder="1" applyAlignment="1">
      <alignment horizontal="right" vertical="center"/>
    </xf>
    <xf numFmtId="3" fontId="8" fillId="42" borderId="22" xfId="0" applyNumberFormat="1" applyFont="1" applyFill="1" applyBorder="1" applyAlignment="1">
      <alignment horizontal="right" vertical="center"/>
    </xf>
    <xf numFmtId="3" fontId="8" fillId="42" borderId="76" xfId="0" applyNumberFormat="1" applyFont="1" applyFill="1" applyBorder="1" applyAlignment="1">
      <alignment horizontal="right" vertical="center"/>
    </xf>
    <xf numFmtId="3" fontId="8" fillId="43" borderId="10" xfId="0" applyNumberFormat="1" applyFont="1" applyFill="1" applyBorder="1" applyAlignment="1">
      <alignment horizontal="right" vertical="center"/>
    </xf>
    <xf numFmtId="3" fontId="8" fillId="43" borderId="22" xfId="0" applyNumberFormat="1" applyFont="1" applyFill="1" applyBorder="1" applyAlignment="1">
      <alignment horizontal="right" vertical="center"/>
    </xf>
    <xf numFmtId="4" fontId="8" fillId="43" borderId="22" xfId="0" applyNumberFormat="1" applyFont="1" applyFill="1" applyBorder="1" applyAlignment="1">
      <alignment horizontal="right" vertical="center"/>
    </xf>
    <xf numFmtId="4" fontId="8" fillId="43" borderId="76" xfId="0" applyNumberFormat="1" applyFont="1" applyFill="1" applyBorder="1" applyAlignment="1">
      <alignment horizontal="right" vertical="center"/>
    </xf>
    <xf numFmtId="3" fontId="63" fillId="0" borderId="0" xfId="0" applyNumberFormat="1" applyFont="1"/>
    <xf numFmtId="0" fontId="64" fillId="90" borderId="109" xfId="0" applyNumberFormat="1" applyFont="1" applyFill="1" applyBorder="1" applyAlignment="1">
      <alignment horizontal="left" vertical="center" readingOrder="1"/>
    </xf>
    <xf numFmtId="0" fontId="65" fillId="0" borderId="0" xfId="0" applyFont="1"/>
    <xf numFmtId="0" fontId="63" fillId="0" borderId="0" xfId="0" applyFont="1"/>
    <xf numFmtId="14" fontId="62" fillId="0" borderId="0" xfId="0" applyNumberFormat="1" applyFont="1" applyAlignment="1">
      <alignment vertical="top"/>
    </xf>
    <xf numFmtId="0" fontId="0" fillId="0" borderId="0" xfId="0"/>
    <xf numFmtId="0" fontId="72" fillId="79" borderId="0" xfId="0" applyFont="1" applyFill="1" applyBorder="1"/>
    <xf numFmtId="0" fontId="72" fillId="79" borderId="0" xfId="0" applyFont="1" applyFill="1" applyBorder="1" applyAlignment="1">
      <alignment wrapText="1"/>
    </xf>
    <xf numFmtId="0" fontId="71" fillId="88" borderId="0" xfId="0" applyFont="1" applyFill="1" applyBorder="1" applyAlignment="1">
      <alignment horizontal="right"/>
    </xf>
    <xf numFmtId="0" fontId="72" fillId="88" borderId="0" xfId="0" applyFont="1" applyFill="1" applyBorder="1"/>
    <xf numFmtId="0" fontId="90" fillId="78" borderId="90" xfId="94" applyFont="1" applyFill="1" applyBorder="1">
      <alignment horizontal="left"/>
    </xf>
    <xf numFmtId="0" fontId="90" fillId="79" borderId="0" xfId="0" applyFont="1" applyFill="1" applyBorder="1"/>
    <xf numFmtId="3" fontId="91" fillId="81" borderId="92" xfId="92" applyNumberFormat="1" applyFont="1" applyFill="1" applyBorder="1"/>
    <xf numFmtId="4" fontId="91" fillId="81" borderId="92" xfId="92" applyNumberFormat="1" applyFont="1" applyFill="1" applyBorder="1"/>
    <xf numFmtId="0" fontId="92" fillId="88" borderId="0" xfId="0" applyFont="1" applyFill="1" applyBorder="1"/>
    <xf numFmtId="4" fontId="0" fillId="0" borderId="14" xfId="0" applyNumberFormat="1" applyFill="1" applyBorder="1"/>
    <xf numFmtId="0" fontId="64" fillId="90" borderId="109" xfId="0" applyNumberFormat="1" applyFont="1" applyFill="1" applyBorder="1" applyAlignment="1">
      <alignment horizontal="left" vertical="center" readingOrder="1"/>
    </xf>
    <xf numFmtId="0" fontId="63" fillId="0" borderId="0" xfId="0" applyFont="1"/>
    <xf numFmtId="0" fontId="0" fillId="0" borderId="0" xfId="0"/>
    <xf numFmtId="0" fontId="72" fillId="92" borderId="100" xfId="0" applyFont="1" applyFill="1" applyBorder="1"/>
    <xf numFmtId="0" fontId="93" fillId="78" borderId="0" xfId="0" applyFont="1" applyFill="1" applyBorder="1"/>
    <xf numFmtId="0" fontId="72" fillId="78" borderId="0" xfId="0" applyFont="1" applyFill="1" applyBorder="1"/>
    <xf numFmtId="0" fontId="72" fillId="79" borderId="101" xfId="0" applyFont="1" applyFill="1" applyBorder="1"/>
    <xf numFmtId="0" fontId="72" fillId="79" borderId="84" xfId="0" applyFont="1" applyFill="1" applyBorder="1"/>
    <xf numFmtId="0" fontId="63" fillId="92" borderId="0" xfId="0" applyFont="1" applyFill="1"/>
    <xf numFmtId="0" fontId="71" fillId="92" borderId="14" xfId="0" applyFont="1" applyFill="1" applyBorder="1" applyAlignment="1">
      <alignment horizontal="right"/>
    </xf>
    <xf numFmtId="0" fontId="72" fillId="92" borderId="14" xfId="0" applyFont="1" applyFill="1" applyBorder="1"/>
    <xf numFmtId="0" fontId="71" fillId="92" borderId="14" xfId="94" applyFont="1" applyFill="1" applyBorder="1" applyAlignment="1">
      <alignment horizontal="center" vertical="center" wrapText="1" shrinkToFit="1"/>
    </xf>
    <xf numFmtId="0" fontId="71" fillId="92" borderId="14" xfId="0" applyFont="1" applyFill="1" applyBorder="1"/>
    <xf numFmtId="0" fontId="72" fillId="92" borderId="14" xfId="0" applyFont="1" applyFill="1" applyBorder="1" applyAlignment="1">
      <alignment wrapText="1"/>
    </xf>
    <xf numFmtId="0" fontId="71" fillId="92" borderId="14" xfId="94" applyFont="1" applyFill="1" applyBorder="1">
      <alignment horizontal="left"/>
    </xf>
    <xf numFmtId="3" fontId="74" fillId="92" borderId="14" xfId="92" applyNumberFormat="1" applyFont="1" applyFill="1" applyBorder="1"/>
    <xf numFmtId="4" fontId="74" fillId="92" borderId="14" xfId="92" applyNumberFormat="1" applyFont="1" applyFill="1" applyBorder="1"/>
    <xf numFmtId="0" fontId="85" fillId="94" borderId="90" xfId="94" applyFont="1" applyFill="1" applyBorder="1" applyAlignment="1">
      <alignment horizontal="center" vertical="center" wrapText="1" shrinkToFit="1"/>
    </xf>
    <xf numFmtId="0" fontId="85" fillId="94" borderId="90" xfId="94" applyFont="1" applyFill="1" applyBorder="1">
      <alignment horizontal="left"/>
    </xf>
    <xf numFmtId="0" fontId="94" fillId="90" borderId="109" xfId="0" applyNumberFormat="1" applyFont="1" applyFill="1" applyBorder="1" applyAlignment="1">
      <alignment horizontal="left" vertical="center" readingOrder="1"/>
    </xf>
    <xf numFmtId="3" fontId="94" fillId="44" borderId="109" xfId="0" applyNumberFormat="1" applyFont="1" applyFill="1" applyBorder="1" applyAlignment="1">
      <alignment horizontal="right" vertical="center" readingOrder="1"/>
    </xf>
    <xf numFmtId="49" fontId="94" fillId="90" borderId="109" xfId="0" applyNumberFormat="1" applyFont="1" applyFill="1" applyBorder="1" applyAlignment="1">
      <alignment horizontal="left" vertical="center" readingOrder="1"/>
    </xf>
    <xf numFmtId="0" fontId="3" fillId="0" borderId="0" xfId="95"/>
    <xf numFmtId="0" fontId="72" fillId="79" borderId="0" xfId="95" applyFont="1" applyFill="1" applyBorder="1"/>
    <xf numFmtId="0" fontId="71" fillId="79" borderId="0" xfId="95" applyFont="1" applyFill="1" applyBorder="1" applyAlignment="1">
      <alignment horizontal="right"/>
    </xf>
    <xf numFmtId="0" fontId="72" fillId="79" borderId="110" xfId="95" applyFont="1" applyFill="1" applyBorder="1"/>
    <xf numFmtId="0" fontId="72" fillId="79" borderId="100" xfId="95" applyFont="1" applyFill="1" applyBorder="1"/>
    <xf numFmtId="0" fontId="72" fillId="79" borderId="101" xfId="95" applyFont="1" applyFill="1" applyBorder="1"/>
    <xf numFmtId="0" fontId="72" fillId="79" borderId="111" xfId="95" applyFont="1" applyFill="1" applyBorder="1"/>
    <xf numFmtId="0" fontId="72" fillId="79" borderId="84" xfId="95" applyFont="1" applyFill="1" applyBorder="1"/>
    <xf numFmtId="0" fontId="72" fillId="79" borderId="112" xfId="95" applyFont="1" applyFill="1" applyBorder="1"/>
    <xf numFmtId="0" fontId="72" fillId="79" borderId="113" xfId="95" applyFont="1" applyFill="1" applyBorder="1"/>
    <xf numFmtId="0" fontId="72" fillId="79" borderId="114" xfId="95" applyFont="1" applyFill="1" applyBorder="1"/>
    <xf numFmtId="3" fontId="74" fillId="81" borderId="92" xfId="92" applyNumberFormat="1" applyFont="1" applyFill="1" applyBorder="1"/>
    <xf numFmtId="0" fontId="87" fillId="79" borderId="0" xfId="95" applyFont="1" applyFill="1" applyBorder="1"/>
    <xf numFmtId="4" fontId="74" fillId="81" borderId="92" xfId="92" applyNumberFormat="1" applyFont="1" applyFill="1" applyBorder="1"/>
    <xf numFmtId="0" fontId="63" fillId="0" borderId="0" xfId="0" applyFont="1"/>
    <xf numFmtId="0" fontId="62" fillId="0" borderId="0" xfId="0" applyFont="1" applyAlignment="1">
      <alignment horizontal="left" vertical="top"/>
    </xf>
    <xf numFmtId="3" fontId="27" fillId="0" borderId="0" xfId="2" applyNumberFormat="1"/>
    <xf numFmtId="4" fontId="0" fillId="0" borderId="11" xfId="0" applyNumberFormat="1" applyFill="1" applyBorder="1"/>
    <xf numFmtId="0" fontId="63" fillId="0" borderId="0" xfId="0" applyFont="1"/>
    <xf numFmtId="0" fontId="62" fillId="0" borderId="0" xfId="0" applyFont="1" applyAlignment="1">
      <alignment horizontal="left" vertical="top"/>
    </xf>
    <xf numFmtId="3" fontId="8" fillId="42" borderId="115" xfId="0" applyNumberFormat="1" applyFont="1" applyFill="1" applyBorder="1" applyAlignment="1">
      <alignment horizontal="right" vertical="center"/>
    </xf>
    <xf numFmtId="0" fontId="3" fillId="0" borderId="0" xfId="95"/>
    <xf numFmtId="0" fontId="72" fillId="79" borderId="0" xfId="95" applyFont="1" applyFill="1" applyBorder="1"/>
    <xf numFmtId="0" fontId="71" fillId="79" borderId="0" xfId="95" applyFont="1" applyFill="1" applyBorder="1" applyAlignment="1">
      <alignment horizontal="right"/>
    </xf>
    <xf numFmtId="0" fontId="72" fillId="79" borderId="110" xfId="95" applyFont="1" applyFill="1" applyBorder="1"/>
    <xf numFmtId="0" fontId="72" fillId="79" borderId="100" xfId="95" applyFont="1" applyFill="1" applyBorder="1"/>
    <xf numFmtId="0" fontId="72" fillId="79" borderId="101" xfId="95" applyFont="1" applyFill="1" applyBorder="1"/>
    <xf numFmtId="0" fontId="72" fillId="79" borderId="111" xfId="95" applyFont="1" applyFill="1" applyBorder="1"/>
    <xf numFmtId="0" fontId="72" fillId="79" borderId="84" xfId="95" applyFont="1" applyFill="1" applyBorder="1"/>
    <xf numFmtId="3" fontId="74" fillId="81" borderId="92" xfId="92" applyNumberFormat="1" applyFont="1" applyFill="1" applyBorder="1"/>
    <xf numFmtId="0" fontId="87" fillId="79" borderId="0" xfId="95" applyFont="1" applyFill="1" applyBorder="1"/>
    <xf numFmtId="4" fontId="74" fillId="81" borderId="92" xfId="92" applyNumberFormat="1" applyFont="1" applyFill="1" applyBorder="1"/>
    <xf numFmtId="49" fontId="9" fillId="89" borderId="116" xfId="0" applyNumberFormat="1" applyFont="1" applyFill="1" applyBorder="1" applyAlignment="1">
      <alignment horizontal="center" vertical="center"/>
    </xf>
    <xf numFmtId="0" fontId="9" fillId="73" borderId="34" xfId="0" applyFont="1" applyFill="1" applyBorder="1" applyAlignment="1">
      <alignment horizontal="center" vertical="center"/>
    </xf>
    <xf numFmtId="0" fontId="63" fillId="0" borderId="0" xfId="0" applyFont="1"/>
    <xf numFmtId="0" fontId="62" fillId="0" borderId="0" xfId="0" applyFont="1" applyAlignment="1">
      <alignment horizontal="left" vertical="top"/>
    </xf>
    <xf numFmtId="0" fontId="94" fillId="90" borderId="109" xfId="0" applyNumberFormat="1" applyFont="1" applyFill="1" applyBorder="1" applyAlignment="1">
      <alignment horizontal="left" vertical="center" readingOrder="1"/>
    </xf>
    <xf numFmtId="4" fontId="0" fillId="0" borderId="37" xfId="0" applyNumberFormat="1" applyBorder="1"/>
    <xf numFmtId="3" fontId="96" fillId="0" borderId="3" xfId="0" applyNumberFormat="1" applyFont="1" applyFill="1" applyBorder="1"/>
    <xf numFmtId="3" fontId="96" fillId="0" borderId="3" xfId="1" applyNumberFormat="1" applyFont="1" applyFill="1" applyBorder="1" applyAlignment="1">
      <alignment horizontal="right"/>
    </xf>
    <xf numFmtId="3" fontId="96" fillId="0" borderId="23" xfId="0" applyNumberFormat="1" applyFont="1" applyFill="1" applyBorder="1"/>
    <xf numFmtId="49" fontId="96" fillId="0" borderId="11" xfId="0" applyNumberFormat="1" applyFont="1" applyFill="1" applyBorder="1" applyAlignment="1" applyProtection="1">
      <alignment horizontal="right"/>
    </xf>
    <xf numFmtId="0" fontId="97" fillId="0" borderId="17" xfId="0" applyFont="1" applyFill="1" applyBorder="1" applyProtection="1"/>
    <xf numFmtId="0" fontId="96" fillId="0" borderId="12" xfId="0" applyFont="1" applyFill="1" applyBorder="1" applyProtection="1"/>
    <xf numFmtId="49" fontId="96" fillId="0" borderId="16" xfId="0" applyNumberFormat="1" applyFont="1" applyFill="1" applyBorder="1" applyAlignment="1" applyProtection="1">
      <alignment horizontal="right"/>
    </xf>
    <xf numFmtId="0" fontId="97" fillId="0" borderId="14" xfId="0" applyFont="1" applyFill="1" applyBorder="1" applyProtection="1"/>
    <xf numFmtId="0" fontId="96" fillId="0" borderId="22" xfId="0" applyFont="1" applyFill="1" applyBorder="1" applyProtection="1"/>
    <xf numFmtId="0" fontId="97" fillId="0" borderId="14" xfId="0" applyFont="1" applyFill="1" applyBorder="1" applyAlignment="1" applyProtection="1"/>
    <xf numFmtId="0" fontId="96" fillId="0" borderId="22" xfId="0" applyFont="1" applyFill="1" applyBorder="1" applyAlignment="1" applyProtection="1"/>
    <xf numFmtId="0" fontId="96" fillId="0" borderId="11" xfId="0" applyFont="1" applyFill="1" applyBorder="1" applyAlignment="1" applyProtection="1">
      <alignment horizontal="right"/>
    </xf>
    <xf numFmtId="3" fontId="94" fillId="44" borderId="41" xfId="0" applyNumberFormat="1" applyFont="1" applyFill="1" applyBorder="1" applyAlignment="1">
      <alignment horizontal="right" vertical="center" readingOrder="1"/>
    </xf>
    <xf numFmtId="49" fontId="94" fillId="45" borderId="41" xfId="0" applyNumberFormat="1" applyFont="1" applyFill="1" applyBorder="1" applyAlignment="1">
      <alignment horizontal="left" vertical="center" readingOrder="1"/>
    </xf>
    <xf numFmtId="0" fontId="3" fillId="0" borderId="0" xfId="95"/>
    <xf numFmtId="0" fontId="72" fillId="79" borderId="0" xfId="95" applyFont="1" applyFill="1" applyBorder="1"/>
    <xf numFmtId="0" fontId="71" fillId="79" borderId="0" xfId="95" applyFont="1" applyFill="1" applyBorder="1" applyAlignment="1">
      <alignment horizontal="right"/>
    </xf>
    <xf numFmtId="0" fontId="72" fillId="79" borderId="0" xfId="95" applyFont="1" applyFill="1" applyBorder="1" applyAlignment="1">
      <alignment wrapText="1"/>
    </xf>
    <xf numFmtId="0" fontId="72" fillId="79" borderId="110" xfId="95" applyFont="1" applyFill="1" applyBorder="1"/>
    <xf numFmtId="0" fontId="72" fillId="79" borderId="100" xfId="95" applyFont="1" applyFill="1" applyBorder="1"/>
    <xf numFmtId="0" fontId="72" fillId="79" borderId="101" xfId="95" applyFont="1" applyFill="1" applyBorder="1"/>
    <xf numFmtId="0" fontId="72" fillId="79" borderId="111" xfId="95" applyFont="1" applyFill="1" applyBorder="1"/>
    <xf numFmtId="0" fontId="72" fillId="79" borderId="84" xfId="95" applyFont="1" applyFill="1" applyBorder="1"/>
    <xf numFmtId="3" fontId="74" fillId="81" borderId="92" xfId="92" applyNumberFormat="1" applyFont="1" applyFill="1" applyBorder="1"/>
    <xf numFmtId="0" fontId="87" fillId="79" borderId="0" xfId="95" applyFont="1" applyFill="1" applyBorder="1"/>
    <xf numFmtId="4" fontId="74" fillId="81" borderId="92" xfId="92" applyNumberFormat="1" applyFont="1" applyFill="1" applyBorder="1"/>
    <xf numFmtId="0" fontId="22" fillId="0" borderId="0" xfId="0" applyFont="1"/>
    <xf numFmtId="3" fontId="8" fillId="43" borderId="36" xfId="0" applyNumberFormat="1" applyFont="1" applyFill="1" applyBorder="1" applyAlignment="1">
      <alignment horizontal="right" vertical="center"/>
    </xf>
    <xf numFmtId="49" fontId="9" fillId="95" borderId="34" xfId="0" applyNumberFormat="1" applyFont="1" applyFill="1" applyBorder="1" applyAlignment="1">
      <alignment horizontal="center" vertical="center"/>
    </xf>
    <xf numFmtId="4" fontId="8" fillId="43" borderId="36" xfId="0" applyNumberFormat="1" applyFont="1" applyFill="1" applyBorder="1" applyAlignment="1">
      <alignment horizontal="right" vertical="center"/>
    </xf>
    <xf numFmtId="0" fontId="0" fillId="0" borderId="0" xfId="0"/>
    <xf numFmtId="0" fontId="72" fillId="79" borderId="0" xfId="0" applyFont="1" applyFill="1" applyBorder="1"/>
    <xf numFmtId="0" fontId="72" fillId="79" borderId="84" xfId="0" applyFont="1" applyFill="1" applyBorder="1"/>
    <xf numFmtId="3" fontId="74" fillId="81" borderId="92" xfId="92" applyNumberFormat="1" applyFont="1" applyFill="1" applyBorder="1"/>
    <xf numFmtId="4" fontId="74" fillId="81" borderId="92" xfId="92" applyNumberFormat="1" applyFont="1" applyFill="1" applyBorder="1"/>
    <xf numFmtId="0" fontId="72" fillId="94" borderId="0" xfId="0" applyFont="1" applyFill="1" applyBorder="1"/>
    <xf numFmtId="0" fontId="72" fillId="94" borderId="111" xfId="0" applyFont="1" applyFill="1" applyBorder="1"/>
    <xf numFmtId="0" fontId="72" fillId="94" borderId="84" xfId="0" applyFont="1" applyFill="1" applyBorder="1"/>
    <xf numFmtId="0" fontId="72" fillId="94" borderId="0" xfId="0" applyFont="1" applyFill="1" applyBorder="1" applyAlignment="1">
      <alignment wrapText="1"/>
    </xf>
    <xf numFmtId="0" fontId="98" fillId="94" borderId="0" xfId="0" applyFont="1" applyFill="1" applyBorder="1"/>
    <xf numFmtId="0" fontId="72" fillId="92" borderId="0" xfId="0" applyFont="1" applyFill="1" applyBorder="1"/>
    <xf numFmtId="0" fontId="0" fillId="92" borderId="0" xfId="0" applyFill="1"/>
    <xf numFmtId="0" fontId="72" fillId="92" borderId="110" xfId="0" applyFont="1" applyFill="1" applyBorder="1"/>
    <xf numFmtId="0" fontId="72" fillId="92" borderId="101" xfId="0" applyFont="1" applyFill="1" applyBorder="1"/>
    <xf numFmtId="0" fontId="72" fillId="92" borderId="111" xfId="0" applyFont="1" applyFill="1" applyBorder="1"/>
    <xf numFmtId="0" fontId="71" fillId="92" borderId="0" xfId="0" applyFont="1" applyFill="1" applyBorder="1" applyAlignment="1">
      <alignment horizontal="right"/>
    </xf>
    <xf numFmtId="0" fontId="72" fillId="92" borderId="84" xfId="0" applyFont="1" applyFill="1" applyBorder="1"/>
    <xf numFmtId="0" fontId="94" fillId="45" borderId="41" xfId="0" applyNumberFormat="1" applyFont="1" applyFill="1" applyBorder="1" applyAlignment="1">
      <alignment horizontal="left" vertical="center" readingOrder="1"/>
    </xf>
    <xf numFmtId="2" fontId="66" fillId="0" borderId="0" xfId="0" applyNumberFormat="1" applyFont="1"/>
    <xf numFmtId="2" fontId="65" fillId="0" borderId="0" xfId="0" applyNumberFormat="1" applyFont="1"/>
    <xf numFmtId="0" fontId="0" fillId="0" borderId="117" xfId="0" applyBorder="1"/>
    <xf numFmtId="0" fontId="0" fillId="0" borderId="118" xfId="0" applyBorder="1"/>
    <xf numFmtId="0" fontId="0" fillId="0" borderId="119" xfId="0" applyBorder="1"/>
    <xf numFmtId="0" fontId="0" fillId="0" borderId="120" xfId="0" applyBorder="1"/>
    <xf numFmtId="0" fontId="0" fillId="0" borderId="121" xfId="0" applyBorder="1"/>
    <xf numFmtId="0" fontId="0" fillId="0" borderId="122" xfId="0" applyBorder="1"/>
    <xf numFmtId="0" fontId="0" fillId="0" borderId="123" xfId="0" applyBorder="1"/>
    <xf numFmtId="3" fontId="0" fillId="0" borderId="117" xfId="0" applyNumberFormat="1" applyBorder="1"/>
    <xf numFmtId="3" fontId="0" fillId="0" borderId="122" xfId="0" applyNumberFormat="1" applyBorder="1"/>
    <xf numFmtId="3" fontId="0" fillId="0" borderId="123" xfId="0" applyNumberFormat="1" applyBorder="1"/>
    <xf numFmtId="0" fontId="0" fillId="0" borderId="124" xfId="0" applyBorder="1"/>
    <xf numFmtId="0" fontId="0" fillId="0" borderId="125" xfId="0" applyBorder="1"/>
    <xf numFmtId="3" fontId="0" fillId="0" borderId="124" xfId="0" applyNumberFormat="1" applyBorder="1"/>
    <xf numFmtId="3" fontId="0" fillId="0" borderId="126" xfId="0" applyNumberFormat="1" applyBorder="1"/>
    <xf numFmtId="3" fontId="0" fillId="0" borderId="127" xfId="0" applyNumberFormat="1" applyBorder="1"/>
    <xf numFmtId="49" fontId="94" fillId="45" borderId="41" xfId="0" applyNumberFormat="1" applyFont="1" applyFill="1" applyBorder="1" applyAlignment="1">
      <alignment horizontal="left" vertical="center" readingOrder="1"/>
    </xf>
    <xf numFmtId="0" fontId="62" fillId="0" borderId="0" xfId="0" applyFont="1" applyAlignment="1">
      <alignment horizontal="left" vertical="top"/>
    </xf>
    <xf numFmtId="0" fontId="0" fillId="0" borderId="0" xfId="0"/>
    <xf numFmtId="0" fontId="93" fillId="78" borderId="0" xfId="0" applyFont="1" applyFill="1" applyBorder="1"/>
    <xf numFmtId="0" fontId="71" fillId="79" borderId="0" xfId="0" applyFont="1" applyFill="1" applyBorder="1" applyAlignment="1">
      <alignment horizontal="right"/>
    </xf>
    <xf numFmtId="0" fontId="72" fillId="78" borderId="0" xfId="0" applyFont="1" applyFill="1" applyBorder="1"/>
    <xf numFmtId="0" fontId="72" fillId="79" borderId="0" xfId="0" applyFont="1" applyFill="1" applyBorder="1"/>
    <xf numFmtId="0" fontId="72" fillId="79" borderId="84" xfId="0" applyFont="1" applyFill="1" applyBorder="1"/>
    <xf numFmtId="0" fontId="87" fillId="79" borderId="0" xfId="0" applyFont="1" applyFill="1" applyBorder="1"/>
    <xf numFmtId="0" fontId="72" fillId="79" borderId="0" xfId="0" applyFont="1" applyFill="1" applyBorder="1" applyAlignment="1">
      <alignment wrapText="1"/>
    </xf>
    <xf numFmtId="3" fontId="74" fillId="81" borderId="92" xfId="92" applyNumberFormat="1" applyFont="1" applyFill="1" applyBorder="1"/>
    <xf numFmtId="4" fontId="74" fillId="81" borderId="92" xfId="92" applyNumberFormat="1" applyFont="1" applyFill="1" applyBorder="1"/>
    <xf numFmtId="0" fontId="0" fillId="46" borderId="0" xfId="0" applyFill="1"/>
    <xf numFmtId="0" fontId="99" fillId="0" borderId="0" xfId="114"/>
    <xf numFmtId="49" fontId="94" fillId="45" borderId="41" xfId="114" applyNumberFormat="1" applyFont="1" applyFill="1" applyBorder="1" applyAlignment="1">
      <alignment horizontal="left" vertical="center" readingOrder="1"/>
    </xf>
    <xf numFmtId="49" fontId="94" fillId="45" borderId="42" xfId="114" applyNumberFormat="1" applyFont="1" applyFill="1" applyBorder="1" applyAlignment="1">
      <alignment horizontal="left" vertical="center" readingOrder="1"/>
    </xf>
    <xf numFmtId="0" fontId="94" fillId="45" borderId="43" xfId="114" applyNumberFormat="1" applyFont="1" applyFill="1" applyBorder="1" applyAlignment="1">
      <alignment horizontal="left" vertical="center" readingOrder="1"/>
    </xf>
    <xf numFmtId="3" fontId="94" fillId="44" borderId="41" xfId="114" applyNumberFormat="1" applyFont="1" applyFill="1" applyBorder="1" applyAlignment="1">
      <alignment horizontal="right" vertical="center" readingOrder="1"/>
    </xf>
    <xf numFmtId="0" fontId="63" fillId="0" borderId="0" xfId="0" applyFont="1"/>
    <xf numFmtId="0" fontId="62" fillId="0" borderId="0" xfId="0" applyFont="1" applyAlignment="1">
      <alignment horizontal="left" vertical="top"/>
    </xf>
    <xf numFmtId="0" fontId="100" fillId="0" borderId="0" xfId="115"/>
    <xf numFmtId="0" fontId="100" fillId="0" borderId="0" xfId="115" applyAlignment="1">
      <alignment wrapText="1"/>
    </xf>
    <xf numFmtId="0" fontId="1" fillId="0" borderId="0" xfId="115" applyNumberFormat="1" applyFont="1" applyAlignment="1">
      <alignment horizontal="right" indent="1"/>
    </xf>
    <xf numFmtId="0" fontId="102" fillId="0" borderId="132" xfId="117" applyNumberFormat="1" applyFont="1" applyFill="1" applyBorder="1" applyAlignment="1">
      <alignment horizontal="center" vertical="center" wrapText="1" shrinkToFit="1"/>
    </xf>
    <xf numFmtId="0" fontId="102" fillId="0" borderId="133" xfId="117" applyNumberFormat="1" applyFont="1" applyFill="1" applyBorder="1" applyAlignment="1">
      <alignment horizontal="center" vertical="center" wrapText="1" shrinkToFit="1"/>
    </xf>
    <xf numFmtId="0" fontId="103" fillId="0" borderId="0" xfId="115" applyNumberFormat="1" applyFont="1" applyAlignment="1"/>
    <xf numFmtId="168" fontId="24" fillId="0" borderId="134" xfId="118" applyNumberFormat="1" applyFont="1" applyAlignment="1">
      <alignment horizontal="left" vertical="center"/>
    </xf>
    <xf numFmtId="3" fontId="1" fillId="0" borderId="135" xfId="115" applyNumberFormat="1" applyFont="1" applyBorder="1" applyAlignment="1"/>
    <xf numFmtId="4" fontId="1" fillId="0" borderId="135" xfId="115" applyNumberFormat="1" applyFont="1" applyBorder="1" applyAlignment="1"/>
    <xf numFmtId="169" fontId="24" fillId="0" borderId="134" xfId="118" applyNumberFormat="1" applyFont="1" applyAlignment="1">
      <alignment horizontal="left" vertical="center" indent="1"/>
    </xf>
    <xf numFmtId="49" fontId="104" fillId="90" borderId="109" xfId="0" applyNumberFormat="1" applyFont="1" applyFill="1" applyBorder="1" applyAlignment="1">
      <alignment horizontal="left" vertical="center" readingOrder="1"/>
    </xf>
    <xf numFmtId="49" fontId="104" fillId="90" borderId="136" xfId="0" applyNumberFormat="1" applyFont="1" applyFill="1" applyBorder="1" applyAlignment="1">
      <alignment horizontal="left" vertical="center" readingOrder="1"/>
    </xf>
    <xf numFmtId="0" fontId="104" fillId="90" borderId="137" xfId="0" applyNumberFormat="1" applyFont="1" applyFill="1" applyBorder="1" applyAlignment="1">
      <alignment horizontal="left" vertical="center" readingOrder="1"/>
    </xf>
    <xf numFmtId="3" fontId="104" fillId="44" borderId="109" xfId="0" applyNumberFormat="1" applyFont="1" applyFill="1" applyBorder="1" applyAlignment="1">
      <alignment horizontal="right" vertical="center" readingOrder="1"/>
    </xf>
    <xf numFmtId="0" fontId="105" fillId="0" borderId="0" xfId="0" applyFont="1"/>
    <xf numFmtId="0" fontId="106" fillId="0" borderId="0" xfId="0" applyFont="1"/>
    <xf numFmtId="0" fontId="63" fillId="0" borderId="0" xfId="0" applyFont="1"/>
    <xf numFmtId="0" fontId="62" fillId="0" borderId="0" xfId="0" applyFont="1" applyAlignment="1">
      <alignment horizontal="left" vertical="top"/>
    </xf>
    <xf numFmtId="0" fontId="104" fillId="90" borderId="137" xfId="0" applyNumberFormat="1" applyFont="1" applyFill="1" applyBorder="1" applyAlignment="1">
      <alignment horizontal="left" vertical="center" readingOrder="1"/>
    </xf>
    <xf numFmtId="49" fontId="104" fillId="90" borderId="109" xfId="0" applyNumberFormat="1" applyFont="1" applyFill="1" applyBorder="1" applyAlignment="1">
      <alignment horizontal="left" vertical="center" readingOrder="1"/>
    </xf>
    <xf numFmtId="14" fontId="24" fillId="75" borderId="138" xfId="0" applyNumberFormat="1" applyFont="1" applyFill="1" applyBorder="1"/>
    <xf numFmtId="4" fontId="0" fillId="76" borderId="139" xfId="0" applyNumberFormat="1" applyFill="1" applyBorder="1"/>
    <xf numFmtId="4" fontId="0" fillId="76" borderId="4" xfId="0" applyNumberFormat="1" applyFill="1" applyBorder="1"/>
    <xf numFmtId="4" fontId="0" fillId="0" borderId="4" xfId="0" applyNumberFormat="1" applyFill="1" applyBorder="1"/>
    <xf numFmtId="4" fontId="0" fillId="0" borderId="4" xfId="0" applyNumberFormat="1" applyBorder="1"/>
    <xf numFmtId="4" fontId="0" fillId="74" borderId="6" xfId="0" applyNumberFormat="1" applyFill="1" applyBorder="1"/>
    <xf numFmtId="4" fontId="0" fillId="0" borderId="6" xfId="0" applyNumberFormat="1" applyBorder="1"/>
    <xf numFmtId="14" fontId="24" fillId="75" borderId="140" xfId="0" applyNumberFormat="1" applyFont="1" applyFill="1" applyBorder="1"/>
    <xf numFmtId="4" fontId="0" fillId="76" borderId="75" xfId="0" applyNumberFormat="1" applyFill="1" applyBorder="1"/>
    <xf numFmtId="4" fontId="0" fillId="0" borderId="22" xfId="0" applyNumberFormat="1" applyBorder="1"/>
    <xf numFmtId="4" fontId="0" fillId="76" borderId="22" xfId="0" applyNumberFormat="1" applyFill="1" applyBorder="1"/>
    <xf numFmtId="4" fontId="0" fillId="0" borderId="76" xfId="0" applyNumberFormat="1" applyBorder="1"/>
    <xf numFmtId="14" fontId="24" fillId="75" borderId="72" xfId="0" applyNumberFormat="1" applyFont="1" applyFill="1" applyBorder="1"/>
    <xf numFmtId="4" fontId="0" fillId="76" borderId="73" xfId="0" applyNumberFormat="1" applyFill="1" applyBorder="1"/>
    <xf numFmtId="4" fontId="0" fillId="0" borderId="3" xfId="0" applyNumberFormat="1" applyBorder="1"/>
    <xf numFmtId="4" fontId="0" fillId="76" borderId="3" xfId="0" applyNumberFormat="1" applyFill="1" applyBorder="1"/>
    <xf numFmtId="4" fontId="0" fillId="0" borderId="5" xfId="0" applyNumberFormat="1" applyBorder="1"/>
    <xf numFmtId="4" fontId="0" fillId="0" borderId="22" xfId="0" applyNumberFormat="1" applyFill="1" applyBorder="1"/>
    <xf numFmtId="4" fontId="0" fillId="74" borderId="76" xfId="0" applyNumberFormat="1" applyFill="1" applyBorder="1"/>
    <xf numFmtId="4" fontId="0" fillId="0" borderId="3" xfId="0" applyNumberFormat="1" applyFill="1" applyBorder="1"/>
    <xf numFmtId="4" fontId="0" fillId="74" borderId="5" xfId="0" applyNumberFormat="1" applyFill="1" applyBorder="1"/>
    <xf numFmtId="14" fontId="24" fillId="75" borderId="141" xfId="0" applyNumberFormat="1" applyFont="1" applyFill="1" applyBorder="1"/>
    <xf numFmtId="4" fontId="0" fillId="76" borderId="142" xfId="0" applyNumberFormat="1" applyFill="1" applyBorder="1"/>
    <xf numFmtId="4" fontId="0" fillId="76" borderId="143" xfId="0" applyNumberFormat="1" applyFill="1" applyBorder="1"/>
    <xf numFmtId="4" fontId="0" fillId="0" borderId="143" xfId="0" applyNumberFormat="1" applyFill="1" applyBorder="1"/>
    <xf numFmtId="4" fontId="0" fillId="0" borderId="143" xfId="0" applyNumberFormat="1" applyBorder="1"/>
    <xf numFmtId="4" fontId="0" fillId="74" borderId="144" xfId="0" applyNumberFormat="1" applyFill="1" applyBorder="1"/>
    <xf numFmtId="14" fontId="24" fillId="75" borderId="99" xfId="0" applyNumberFormat="1" applyFont="1" applyFill="1" applyBorder="1"/>
    <xf numFmtId="4" fontId="0" fillId="76" borderId="96" xfId="0" applyNumberFormat="1" applyFill="1" applyBorder="1"/>
    <xf numFmtId="4" fontId="0" fillId="76" borderId="16" xfId="0" applyNumberFormat="1" applyFill="1" applyBorder="1"/>
    <xf numFmtId="4" fontId="0" fillId="0" borderId="16" xfId="0" applyNumberFormat="1" applyFill="1" applyBorder="1"/>
    <xf numFmtId="4" fontId="0" fillId="0" borderId="16" xfId="0" applyNumberFormat="1" applyBorder="1"/>
    <xf numFmtId="4" fontId="0" fillId="74" borderId="98" xfId="0" applyNumberFormat="1" applyFill="1" applyBorder="1"/>
    <xf numFmtId="4" fontId="0" fillId="0" borderId="98" xfId="0" applyNumberFormat="1" applyBorder="1"/>
    <xf numFmtId="4" fontId="0" fillId="0" borderId="144" xfId="0" applyNumberFormat="1" applyBorder="1"/>
    <xf numFmtId="0" fontId="0" fillId="0" borderId="0" xfId="0" applyNumberFormat="1" applyFont="1" applyAlignment="1">
      <alignment horizontal="right" indent="1"/>
    </xf>
    <xf numFmtId="0" fontId="0" fillId="0" borderId="0" xfId="0" applyAlignment="1">
      <alignment wrapText="1"/>
    </xf>
    <xf numFmtId="0" fontId="110" fillId="0" borderId="133" xfId="117" applyNumberFormat="1" applyFont="1" applyFill="1" applyBorder="1" applyAlignment="1">
      <alignment horizontal="center" vertical="center" wrapText="1" shrinkToFit="1"/>
    </xf>
    <xf numFmtId="0" fontId="111" fillId="0" borderId="0" xfId="0" applyNumberFormat="1" applyFont="1" applyAlignment="1"/>
    <xf numFmtId="0" fontId="110" fillId="0" borderId="132" xfId="117" applyNumberFormat="1" applyFont="1" applyFill="1" applyBorder="1" applyAlignment="1">
      <alignment horizontal="center" vertical="center" wrapText="1" shrinkToFit="1"/>
    </xf>
    <xf numFmtId="0" fontId="112" fillId="0" borderId="134" xfId="118" applyNumberFormat="1" applyFont="1" applyAlignment="1">
      <alignment horizontal="left" vertical="center"/>
    </xf>
    <xf numFmtId="3" fontId="0" fillId="0" borderId="135" xfId="0" applyNumberFormat="1" applyFont="1" applyBorder="1" applyAlignment="1"/>
    <xf numFmtId="4" fontId="0" fillId="0" borderId="135" xfId="0" applyNumberFormat="1" applyFont="1" applyBorder="1" applyAlignment="1"/>
    <xf numFmtId="0" fontId="112" fillId="0" borderId="134" xfId="118" applyNumberFormat="1" applyFont="1" applyAlignment="1">
      <alignment horizontal="left" vertical="center" indent="1"/>
    </xf>
    <xf numFmtId="49" fontId="9" fillId="96" borderId="34" xfId="0" applyNumberFormat="1" applyFont="1" applyFill="1" applyBorder="1" applyAlignment="1">
      <alignment horizontal="center" vertical="center"/>
    </xf>
    <xf numFmtId="0" fontId="34" fillId="46" borderId="41" xfId="0" applyNumberFormat="1" applyFont="1" applyFill="1" applyBorder="1" applyAlignment="1">
      <alignment horizontal="left" vertical="center" readingOrder="1"/>
    </xf>
    <xf numFmtId="49" fontId="60" fillId="72" borderId="66" xfId="0" applyNumberFormat="1" applyFont="1" applyFill="1" applyBorder="1" applyAlignment="1">
      <alignment horizontal="center" vertical="top" wrapText="1"/>
    </xf>
    <xf numFmtId="49" fontId="60" fillId="72" borderId="62" xfId="0" applyNumberFormat="1" applyFont="1" applyFill="1" applyBorder="1" applyAlignment="1">
      <alignment horizontal="center" vertical="top" wrapText="1"/>
    </xf>
    <xf numFmtId="49" fontId="60" fillId="72" borderId="60" xfId="0" applyNumberFormat="1" applyFont="1" applyFill="1" applyBorder="1" applyAlignment="1">
      <alignment horizontal="center" vertical="top" wrapText="1"/>
    </xf>
    <xf numFmtId="49" fontId="60" fillId="72" borderId="69" xfId="0" applyNumberFormat="1" applyFont="1" applyFill="1" applyBorder="1" applyAlignment="1">
      <alignment horizontal="center" vertical="top" wrapText="1"/>
    </xf>
    <xf numFmtId="49" fontId="60" fillId="72" borderId="67" xfId="0" applyNumberFormat="1" applyFont="1" applyFill="1" applyBorder="1" applyAlignment="1">
      <alignment horizontal="center" vertical="top" wrapText="1"/>
    </xf>
    <xf numFmtId="49" fontId="60" fillId="72" borderId="65" xfId="0" applyNumberFormat="1" applyFont="1" applyFill="1" applyBorder="1" applyAlignment="1">
      <alignment horizontal="center" vertical="top" wrapText="1"/>
    </xf>
    <xf numFmtId="49" fontId="60" fillId="72" borderId="59" xfId="0" applyNumberFormat="1" applyFont="1" applyFill="1" applyBorder="1" applyAlignment="1">
      <alignment horizontal="center" vertical="top" wrapText="1"/>
    </xf>
    <xf numFmtId="49" fontId="60" fillId="72" borderId="64" xfId="0" applyNumberFormat="1" applyFont="1" applyFill="1" applyBorder="1" applyAlignment="1">
      <alignment vertical="top" wrapText="1"/>
    </xf>
    <xf numFmtId="49" fontId="60" fillId="72" borderId="60" xfId="0" applyNumberFormat="1" applyFont="1" applyFill="1" applyBorder="1" applyAlignment="1">
      <alignment vertical="top" wrapText="1"/>
    </xf>
    <xf numFmtId="49" fontId="67" fillId="45" borderId="41" xfId="0" applyNumberFormat="1" applyFont="1" applyFill="1" applyBorder="1" applyAlignment="1">
      <alignment horizontal="left" vertical="center" readingOrder="1"/>
    </xf>
    <xf numFmtId="0" fontId="67" fillId="45" borderId="41" xfId="0" applyNumberFormat="1" applyFont="1" applyFill="1" applyBorder="1" applyAlignment="1">
      <alignment horizontal="left" vertical="center" readingOrder="1"/>
    </xf>
    <xf numFmtId="0" fontId="57" fillId="71" borderId="68" xfId="0" applyFont="1" applyFill="1" applyBorder="1" applyAlignment="1">
      <alignment horizontal="center" vertical="top" wrapText="1"/>
    </xf>
    <xf numFmtId="0" fontId="57" fillId="71" borderId="63" xfId="0" applyFont="1" applyFill="1" applyBorder="1" applyAlignment="1">
      <alignment horizontal="center" vertical="top" wrapText="1"/>
    </xf>
    <xf numFmtId="49" fontId="60" fillId="72" borderId="70" xfId="0" applyNumberFormat="1" applyFont="1" applyFill="1" applyBorder="1" applyAlignment="1">
      <alignment horizontal="center" vertical="top" wrapText="1"/>
    </xf>
    <xf numFmtId="49" fontId="60" fillId="72" borderId="63" xfId="0" applyNumberFormat="1" applyFont="1" applyFill="1" applyBorder="1" applyAlignment="1">
      <alignment horizontal="center" vertical="top" wrapText="1"/>
    </xf>
    <xf numFmtId="49" fontId="64" fillId="45" borderId="41" xfId="0" applyNumberFormat="1" applyFont="1" applyFill="1" applyBorder="1" applyAlignment="1">
      <alignment horizontal="left" vertical="center" readingOrder="1"/>
    </xf>
    <xf numFmtId="49" fontId="33" fillId="0" borderId="0" xfId="3" applyNumberFormat="1" applyFont="1" applyFill="1" applyAlignment="1">
      <alignment horizontal="left" vertical="center" wrapText="1"/>
    </xf>
    <xf numFmtId="0" fontId="32" fillId="39" borderId="17" xfId="3" applyFont="1" applyFill="1" applyBorder="1" applyAlignment="1">
      <alignment horizontal="center" vertical="center" wrapText="1"/>
    </xf>
    <xf numFmtId="0" fontId="32" fillId="39" borderId="40" xfId="3" applyFont="1" applyFill="1" applyBorder="1" applyAlignment="1">
      <alignment horizontal="center" vertical="center" wrapText="1"/>
    </xf>
    <xf numFmtId="0" fontId="32" fillId="39" borderId="36" xfId="3" applyFont="1" applyFill="1" applyBorder="1" applyAlignment="1">
      <alignment horizontal="center" vertical="center" wrapText="1"/>
    </xf>
    <xf numFmtId="49" fontId="32" fillId="38" borderId="14" xfId="3" applyNumberFormat="1" applyFont="1" applyFill="1" applyBorder="1" applyAlignment="1">
      <alignment horizontal="center" vertical="center" wrapText="1"/>
    </xf>
    <xf numFmtId="49" fontId="32" fillId="0" borderId="14" xfId="3" applyNumberFormat="1" applyFont="1" applyFill="1" applyBorder="1" applyAlignment="1">
      <alignment horizontal="center" vertical="center" wrapText="1"/>
    </xf>
    <xf numFmtId="49" fontId="33" fillId="0" borderId="14" xfId="3" applyNumberFormat="1" applyFont="1" applyFill="1" applyBorder="1" applyAlignment="1">
      <alignment horizontal="center" vertical="center" wrapText="1"/>
    </xf>
    <xf numFmtId="0" fontId="34" fillId="45" borderId="41" xfId="0" applyNumberFormat="1" applyFont="1" applyFill="1" applyBorder="1" applyAlignment="1">
      <alignment horizontal="left" vertical="center" readingOrder="1"/>
    </xf>
    <xf numFmtId="49" fontId="34" fillId="45" borderId="41" xfId="0" applyNumberFormat="1" applyFont="1" applyFill="1" applyBorder="1" applyAlignment="1">
      <alignment horizontal="left" vertical="center" readingOrder="1"/>
    </xf>
    <xf numFmtId="0" fontId="32" fillId="40" borderId="17" xfId="3" applyFont="1" applyFill="1" applyBorder="1" applyAlignment="1">
      <alignment horizontal="center" vertical="center" wrapText="1"/>
    </xf>
    <xf numFmtId="0" fontId="32" fillId="40" borderId="40" xfId="3" applyFont="1" applyFill="1" applyBorder="1" applyAlignment="1">
      <alignment horizontal="center" vertical="center" wrapText="1"/>
    </xf>
    <xf numFmtId="0" fontId="32" fillId="40" borderId="36" xfId="3" applyFont="1" applyFill="1" applyBorder="1" applyAlignment="1">
      <alignment horizontal="center" vertical="center" wrapText="1"/>
    </xf>
    <xf numFmtId="49" fontId="35" fillId="45" borderId="44" xfId="0" applyNumberFormat="1" applyFont="1" applyFill="1" applyBorder="1" applyAlignment="1">
      <alignment horizontal="center" vertical="center" readingOrder="1"/>
    </xf>
    <xf numFmtId="49" fontId="35" fillId="45" borderId="0" xfId="0" applyNumberFormat="1" applyFont="1" applyFill="1" applyBorder="1" applyAlignment="1">
      <alignment horizontal="center" vertical="center" readingOrder="1"/>
    </xf>
    <xf numFmtId="0" fontId="32" fillId="41" borderId="17" xfId="3" applyFont="1" applyFill="1" applyBorder="1" applyAlignment="1">
      <alignment horizontal="center" vertical="center" wrapText="1"/>
    </xf>
    <xf numFmtId="0" fontId="32" fillId="41" borderId="40" xfId="3" applyFont="1" applyFill="1" applyBorder="1" applyAlignment="1">
      <alignment horizontal="center" vertical="center" wrapText="1"/>
    </xf>
    <xf numFmtId="0" fontId="32" fillId="41" borderId="36" xfId="3" applyFont="1" applyFill="1" applyBorder="1" applyAlignment="1">
      <alignment horizontal="center" vertical="center" wrapText="1"/>
    </xf>
    <xf numFmtId="49" fontId="34" fillId="45" borderId="44" xfId="0" applyNumberFormat="1" applyFont="1" applyFill="1" applyBorder="1" applyAlignment="1">
      <alignment horizontal="center" vertical="center" readingOrder="1"/>
    </xf>
    <xf numFmtId="49" fontId="34" fillId="45" borderId="0" xfId="0" applyNumberFormat="1" applyFont="1" applyFill="1" applyBorder="1" applyAlignment="1">
      <alignment horizontal="center" vertical="center" readingOrder="1"/>
    </xf>
    <xf numFmtId="0" fontId="71" fillId="78" borderId="93" xfId="94" applyFont="1" applyFill="1" applyBorder="1" applyAlignment="1">
      <alignment horizontal="center" vertical="center" wrapText="1" shrinkToFit="1"/>
    </xf>
    <xf numFmtId="0" fontId="71" fillId="78" borderId="94" xfId="94" applyFont="1" applyFill="1" applyBorder="1" applyAlignment="1">
      <alignment horizontal="center" vertical="center" wrapText="1" shrinkToFit="1"/>
    </xf>
    <xf numFmtId="0" fontId="71" fillId="78" borderId="95" xfId="94" applyFont="1" applyFill="1" applyBorder="1" applyAlignment="1">
      <alignment horizontal="center" vertical="center" wrapText="1" shrinkToFit="1"/>
    </xf>
    <xf numFmtId="0" fontId="64" fillId="45" borderId="41" xfId="0" applyNumberFormat="1" applyFont="1" applyFill="1" applyBorder="1" applyAlignment="1">
      <alignment horizontal="left" vertical="center" readingOrder="1"/>
    </xf>
    <xf numFmtId="0" fontId="85" fillId="88" borderId="102" xfId="94" applyFont="1" applyFill="1" applyBorder="1" applyAlignment="1">
      <alignment horizontal="center" vertical="center" wrapText="1" shrinkToFit="1"/>
    </xf>
    <xf numFmtId="0" fontId="85" fillId="88" borderId="103" xfId="94" applyFont="1" applyFill="1" applyBorder="1" applyAlignment="1">
      <alignment horizontal="center" vertical="center" wrapText="1" shrinkToFit="1"/>
    </xf>
    <xf numFmtId="0" fontId="85" fillId="88" borderId="104" xfId="94" applyFont="1" applyFill="1" applyBorder="1" applyAlignment="1">
      <alignment horizontal="center" vertical="center" wrapText="1" shrinkToFit="1"/>
    </xf>
    <xf numFmtId="0" fontId="85" fillId="88" borderId="105" xfId="94" applyFont="1" applyFill="1" applyBorder="1" applyAlignment="1">
      <alignment horizontal="center" vertical="center" wrapText="1" shrinkToFit="1"/>
    </xf>
    <xf numFmtId="0" fontId="85" fillId="88" borderId="85" xfId="94" applyFont="1" applyFill="1" applyBorder="1" applyAlignment="1">
      <alignment horizontal="center" vertical="center" wrapText="1" shrinkToFit="1"/>
    </xf>
    <xf numFmtId="0" fontId="85" fillId="88" borderId="89" xfId="94" applyFont="1" applyFill="1" applyBorder="1" applyAlignment="1">
      <alignment horizontal="center" vertical="center" wrapText="1" shrinkToFit="1"/>
    </xf>
    <xf numFmtId="0" fontId="85" fillId="88" borderId="91" xfId="94" applyFont="1" applyFill="1" applyBorder="1" applyAlignment="1">
      <alignment horizontal="center" vertical="center" wrapText="1" shrinkToFit="1"/>
    </xf>
    <xf numFmtId="0" fontId="85" fillId="88" borderId="86" xfId="94" applyFont="1" applyFill="1" applyBorder="1" applyAlignment="1">
      <alignment horizontal="center" vertical="center" wrapText="1" shrinkToFit="1"/>
    </xf>
    <xf numFmtId="0" fontId="85" fillId="88" borderId="87" xfId="94" applyFont="1" applyFill="1" applyBorder="1" applyAlignment="1">
      <alignment horizontal="center" vertical="center" wrapText="1" shrinkToFit="1"/>
    </xf>
    <xf numFmtId="0" fontId="85" fillId="88" borderId="88" xfId="94" applyFont="1" applyFill="1" applyBorder="1" applyAlignment="1">
      <alignment horizontal="center" vertical="center" wrapText="1" shrinkToFit="1"/>
    </xf>
    <xf numFmtId="0" fontId="72" fillId="87" borderId="106" xfId="93" applyFont="1" applyFill="1" applyBorder="1" applyAlignment="1">
      <alignment horizontal="center" shrinkToFit="1"/>
    </xf>
    <xf numFmtId="0" fontId="71" fillId="87" borderId="108" xfId="93" applyFont="1" applyFill="1" applyBorder="1" applyAlignment="1">
      <alignment horizontal="center" shrinkToFit="1"/>
    </xf>
    <xf numFmtId="0" fontId="86" fillId="88" borderId="81" xfId="95" applyFont="1" applyFill="1" applyBorder="1" applyAlignment="1">
      <alignment horizontal="center" vertical="center"/>
    </xf>
    <xf numFmtId="0" fontId="73" fillId="88" borderId="82" xfId="95" applyFont="1" applyFill="1" applyBorder="1" applyAlignment="1"/>
    <xf numFmtId="0" fontId="73" fillId="88" borderId="83" xfId="95" applyFont="1" applyFill="1" applyBorder="1" applyAlignment="1"/>
    <xf numFmtId="0" fontId="71" fillId="87" borderId="106" xfId="93" applyFont="1" applyFill="1" applyBorder="1" applyAlignment="1">
      <alignment horizontal="center" shrinkToFit="1"/>
    </xf>
    <xf numFmtId="0" fontId="71" fillId="87" borderId="107" xfId="93" applyFont="1" applyFill="1" applyBorder="1" applyAlignment="1">
      <alignment horizontal="center" shrinkToFit="1"/>
    </xf>
    <xf numFmtId="0" fontId="72" fillId="87" borderId="108" xfId="93" applyFont="1" applyFill="1" applyBorder="1" applyAlignment="1">
      <alignment horizontal="center" shrinkToFit="1"/>
    </xf>
    <xf numFmtId="0" fontId="64" fillId="90" borderId="109" xfId="0" applyNumberFormat="1" applyFont="1" applyFill="1" applyBorder="1" applyAlignment="1">
      <alignment horizontal="left" vertical="center" readingOrder="1"/>
    </xf>
    <xf numFmtId="0" fontId="63" fillId="0" borderId="0" xfId="0" applyFont="1"/>
    <xf numFmtId="0" fontId="62" fillId="0" borderId="0" xfId="0" applyFont="1" applyAlignment="1">
      <alignment horizontal="left" vertical="top"/>
    </xf>
    <xf numFmtId="0" fontId="71" fillId="93" borderId="14" xfId="93" applyFont="1" applyFill="1" applyBorder="1" applyAlignment="1">
      <alignment horizontal="center" shrinkToFit="1"/>
    </xf>
    <xf numFmtId="0" fontId="72" fillId="93" borderId="14" xfId="93" applyFont="1" applyFill="1" applyBorder="1" applyAlignment="1">
      <alignment horizontal="center" shrinkToFit="1"/>
    </xf>
    <xf numFmtId="0" fontId="71" fillId="92" borderId="14" xfId="94" applyFont="1" applyFill="1" applyBorder="1" applyAlignment="1">
      <alignment horizontal="center" vertical="center" wrapText="1" shrinkToFit="1"/>
    </xf>
    <xf numFmtId="0" fontId="71" fillId="91" borderId="106" xfId="93" applyFont="1" applyFill="1" applyBorder="1" applyAlignment="1">
      <alignment horizontal="center" shrinkToFit="1"/>
    </xf>
    <xf numFmtId="0" fontId="71" fillId="91" borderId="107" xfId="93" applyFont="1" applyFill="1" applyBorder="1" applyAlignment="1">
      <alignment horizontal="center" shrinkToFit="1"/>
    </xf>
    <xf numFmtId="0" fontId="71" fillId="91" borderId="108" xfId="93" applyFont="1" applyFill="1" applyBorder="1" applyAlignment="1">
      <alignment horizontal="center" shrinkToFit="1"/>
    </xf>
    <xf numFmtId="0" fontId="72" fillId="91" borderId="106" xfId="93" applyFont="1" applyFill="1" applyBorder="1" applyAlignment="1">
      <alignment horizontal="center" shrinkToFit="1"/>
    </xf>
    <xf numFmtId="0" fontId="72" fillId="91" borderId="108" xfId="93" applyFont="1" applyFill="1" applyBorder="1" applyAlignment="1">
      <alignment horizontal="center" shrinkToFit="1"/>
    </xf>
    <xf numFmtId="0" fontId="94" fillId="45" borderId="41" xfId="0" applyNumberFormat="1" applyFont="1" applyFill="1" applyBorder="1" applyAlignment="1">
      <alignment horizontal="left" vertical="center" readingOrder="1"/>
    </xf>
    <xf numFmtId="0" fontId="85" fillId="94" borderId="85" xfId="94" applyFont="1" applyFill="1" applyBorder="1" applyAlignment="1">
      <alignment horizontal="center" vertical="center" wrapText="1" shrinkToFit="1"/>
    </xf>
    <xf numFmtId="0" fontId="85" fillId="94" borderId="89" xfId="94" applyFont="1" applyFill="1" applyBorder="1" applyAlignment="1">
      <alignment horizontal="center" vertical="center" wrapText="1" shrinkToFit="1"/>
    </xf>
    <xf numFmtId="0" fontId="85" fillId="94" borderId="91" xfId="94" applyFont="1" applyFill="1" applyBorder="1" applyAlignment="1">
      <alignment horizontal="center" vertical="center" wrapText="1" shrinkToFit="1"/>
    </xf>
    <xf numFmtId="0" fontId="85" fillId="94" borderId="86" xfId="94" applyFont="1" applyFill="1" applyBorder="1" applyAlignment="1">
      <alignment horizontal="center" vertical="center" wrapText="1" shrinkToFit="1"/>
    </xf>
    <xf numFmtId="0" fontId="85" fillId="94" borderId="87" xfId="94" applyFont="1" applyFill="1" applyBorder="1" applyAlignment="1">
      <alignment horizontal="center" vertical="center" wrapText="1" shrinkToFit="1"/>
    </xf>
    <xf numFmtId="0" fontId="85" fillId="94" borderId="88" xfId="94" applyFont="1" applyFill="1" applyBorder="1" applyAlignment="1">
      <alignment horizontal="center" vertical="center" wrapText="1" shrinkToFit="1"/>
    </xf>
    <xf numFmtId="0" fontId="94" fillId="45" borderId="42" xfId="114" applyNumberFormat="1" applyFont="1" applyFill="1" applyBorder="1" applyAlignment="1">
      <alignment horizontal="left" vertical="center" readingOrder="1"/>
    </xf>
    <xf numFmtId="0" fontId="94" fillId="45" borderId="43" xfId="114" applyNumberFormat="1" applyFont="1" applyFill="1" applyBorder="1" applyAlignment="1">
      <alignment horizontal="left" vertical="center" readingOrder="1"/>
    </xf>
    <xf numFmtId="0" fontId="85" fillId="94" borderId="102" xfId="94" applyFont="1" applyFill="1" applyBorder="1" applyAlignment="1">
      <alignment horizontal="center" vertical="center" wrapText="1" shrinkToFit="1"/>
    </xf>
    <xf numFmtId="0" fontId="85" fillId="94" borderId="103" xfId="94" applyFont="1" applyFill="1" applyBorder="1" applyAlignment="1">
      <alignment horizontal="center" vertical="center" wrapText="1" shrinkToFit="1"/>
    </xf>
    <xf numFmtId="0" fontId="85" fillId="94" borderId="104" xfId="94" applyFont="1" applyFill="1" applyBorder="1" applyAlignment="1">
      <alignment horizontal="center" vertical="center" wrapText="1" shrinkToFit="1"/>
    </xf>
    <xf numFmtId="0" fontId="85" fillId="94" borderId="105" xfId="94" applyFont="1" applyFill="1" applyBorder="1" applyAlignment="1">
      <alignment horizontal="center" vertical="center" wrapText="1" shrinkToFit="1"/>
    </xf>
    <xf numFmtId="0" fontId="86" fillId="94" borderId="81" xfId="95" applyFont="1" applyFill="1" applyBorder="1" applyAlignment="1">
      <alignment horizontal="center" vertical="center"/>
    </xf>
    <xf numFmtId="0" fontId="73" fillId="94" borderId="82" xfId="95" applyFont="1" applyFill="1" applyBorder="1" applyAlignment="1"/>
    <xf numFmtId="0" fontId="73" fillId="94" borderId="83" xfId="95" applyFont="1" applyFill="1" applyBorder="1" applyAlignment="1"/>
    <xf numFmtId="0" fontId="94" fillId="90" borderId="109" xfId="0" applyNumberFormat="1" applyFont="1" applyFill="1" applyBorder="1" applyAlignment="1">
      <alignment horizontal="left" vertical="center" readingOrder="1"/>
    </xf>
    <xf numFmtId="49" fontId="94" fillId="45" borderId="41" xfId="0" applyNumberFormat="1" applyFont="1" applyFill="1" applyBorder="1" applyAlignment="1">
      <alignment horizontal="left" vertical="center" readingOrder="1"/>
    </xf>
    <xf numFmtId="0" fontId="86" fillId="94" borderId="81" xfId="0" applyFont="1" applyFill="1" applyBorder="1" applyAlignment="1">
      <alignment horizontal="center" vertical="center"/>
    </xf>
    <xf numFmtId="0" fontId="73" fillId="94" borderId="82" xfId="0" applyFont="1" applyFill="1" applyBorder="1" applyAlignment="1"/>
    <xf numFmtId="0" fontId="73" fillId="94" borderId="83" xfId="0" applyFont="1" applyFill="1" applyBorder="1" applyAlignment="1"/>
    <xf numFmtId="0" fontId="71" fillId="93" borderId="106" xfId="93" applyFont="1" applyFill="1" applyBorder="1" applyAlignment="1">
      <alignment horizontal="center" shrinkToFit="1"/>
    </xf>
    <xf numFmtId="0" fontId="71" fillId="93" borderId="107" xfId="93" applyFont="1" applyFill="1" applyBorder="1" applyAlignment="1">
      <alignment horizontal="center" shrinkToFit="1"/>
    </xf>
    <xf numFmtId="0" fontId="71" fillId="93" borderId="108" xfId="93" applyFont="1" applyFill="1" applyBorder="1" applyAlignment="1">
      <alignment horizontal="center" shrinkToFit="1"/>
    </xf>
    <xf numFmtId="0" fontId="72" fillId="93" borderId="106" xfId="93" applyFont="1" applyFill="1" applyBorder="1" applyAlignment="1">
      <alignment horizontal="center" shrinkToFit="1"/>
    </xf>
    <xf numFmtId="0" fontId="72" fillId="93" borderId="108" xfId="93" applyFont="1" applyFill="1" applyBorder="1" applyAlignment="1">
      <alignment horizontal="center" shrinkToFit="1"/>
    </xf>
    <xf numFmtId="0" fontId="102" fillId="0" borderId="131" xfId="117" applyNumberFormat="1" applyFont="1" applyFill="1" applyBorder="1" applyAlignment="1">
      <alignment horizontal="center" vertical="center" wrapText="1" shrinkToFit="1"/>
    </xf>
    <xf numFmtId="0" fontId="102" fillId="0" borderId="133" xfId="117" applyNumberFormat="1" applyFont="1" applyFill="1" applyBorder="1" applyAlignment="1">
      <alignment horizontal="center" vertical="center" wrapText="1" shrinkToFit="1"/>
    </xf>
    <xf numFmtId="0" fontId="104" fillId="90" borderId="109" xfId="0" applyNumberFormat="1" applyFont="1" applyFill="1" applyBorder="1" applyAlignment="1">
      <alignment horizontal="left" vertical="center" readingOrder="1"/>
    </xf>
    <xf numFmtId="0" fontId="101" fillId="0" borderId="128" xfId="115" applyNumberFormat="1" applyFont="1" applyBorder="1" applyAlignment="1" applyProtection="1">
      <alignment horizontal="left" vertical="center"/>
    </xf>
    <xf numFmtId="167" fontId="1" fillId="0" borderId="129" xfId="116" applyNumberFormat="1">
      <alignment horizontal="center" vertical="center"/>
    </xf>
    <xf numFmtId="0" fontId="1" fillId="0" borderId="129" xfId="116">
      <alignment horizontal="center" vertical="center"/>
    </xf>
    <xf numFmtId="166" fontId="1" fillId="0" borderId="129" xfId="116" applyNumberFormat="1">
      <alignment horizontal="center" vertical="center"/>
    </xf>
    <xf numFmtId="165" fontId="1" fillId="0" borderId="129" xfId="116" applyNumberFormat="1">
      <alignment horizontal="center" vertical="center"/>
    </xf>
    <xf numFmtId="0" fontId="104" fillId="90" borderId="137" xfId="0" applyNumberFormat="1" applyFont="1" applyFill="1" applyBorder="1" applyAlignment="1">
      <alignment horizontal="left" vertical="center" readingOrder="1"/>
    </xf>
    <xf numFmtId="49" fontId="104" fillId="90" borderId="109" xfId="0" applyNumberFormat="1" applyFont="1" applyFill="1" applyBorder="1" applyAlignment="1">
      <alignment horizontal="left" vertical="center" readingOrder="1"/>
    </xf>
    <xf numFmtId="0" fontId="102" fillId="0" borderId="130" xfId="117" applyNumberFormat="1" applyFont="1" applyFill="1" applyBorder="1" applyAlignment="1">
      <alignment horizontal="center" vertical="center" wrapText="1" shrinkToFit="1"/>
    </xf>
    <xf numFmtId="0" fontId="102" fillId="0" borderId="132" xfId="117" applyNumberFormat="1" applyFont="1" applyFill="1" applyBorder="1" applyAlignment="1">
      <alignment horizontal="center" vertical="center" wrapText="1" shrinkToFit="1"/>
    </xf>
    <xf numFmtId="0" fontId="110" fillId="0" borderId="131" xfId="117" applyNumberFormat="1" applyFont="1" applyFill="1" applyBorder="1" applyAlignment="1">
      <alignment horizontal="center" vertical="center" wrapText="1" shrinkToFit="1"/>
    </xf>
    <xf numFmtId="0" fontId="110" fillId="0" borderId="133" xfId="117" applyNumberFormat="1" applyFont="1" applyFill="1" applyBorder="1" applyAlignment="1">
      <alignment horizontal="center" vertical="center" wrapText="1" shrinkToFit="1"/>
    </xf>
    <xf numFmtId="0" fontId="109" fillId="0" borderId="128" xfId="0" applyNumberFormat="1" applyFont="1" applyBorder="1" applyAlignment="1" applyProtection="1">
      <alignment horizontal="left" vertical="center"/>
    </xf>
    <xf numFmtId="0" fontId="1" fillId="0" borderId="129" xfId="116" applyNumberFormat="1">
      <alignment horizontal="center" vertical="center"/>
    </xf>
    <xf numFmtId="0" fontId="0" fillId="0" borderId="129" xfId="116" applyNumberFormat="1" applyFont="1">
      <alignment horizontal="center" vertical="center"/>
    </xf>
    <xf numFmtId="0" fontId="110" fillId="0" borderId="130" xfId="117" applyNumberFormat="1" applyFont="1" applyFill="1" applyBorder="1" applyAlignment="1">
      <alignment horizontal="center" vertical="center" wrapText="1" shrinkToFit="1"/>
    </xf>
    <xf numFmtId="0" fontId="110" fillId="0" borderId="132" xfId="117" applyNumberFormat="1" applyFont="1" applyFill="1" applyBorder="1" applyAlignment="1">
      <alignment horizontal="center" vertical="center" wrapText="1" shrinkToFit="1"/>
    </xf>
  </cellXfs>
  <cellStyles count="119">
    <cellStyle name="___col1" xfId="96"/>
    <cellStyle name="___col2" xfId="97"/>
    <cellStyle name="___col3" xfId="98"/>
    <cellStyle name="___row1" xfId="94"/>
    <cellStyle name="___row1 2" xfId="117"/>
    <cellStyle name="___row2" xfId="99"/>
    <cellStyle name="___row3" xfId="100"/>
    <cellStyle name="__col2" xfId="101"/>
    <cellStyle name="__col3" xfId="102"/>
    <cellStyle name="__page" xfId="91"/>
    <cellStyle name="__row2" xfId="103"/>
    <cellStyle name="__row3" xfId="104"/>
    <cellStyle name="_col1" xfId="105"/>
    <cellStyle name="_col2" xfId="106"/>
    <cellStyle name="_col3" xfId="107"/>
    <cellStyle name="_data" xfId="92"/>
    <cellStyle name="_page" xfId="93"/>
    <cellStyle name="_row1" xfId="108"/>
    <cellStyle name="_row2" xfId="109"/>
    <cellStyle name="_row3" xfId="110"/>
    <cellStyle name="20 % – Zvýraznění1 2" xfId="4"/>
    <cellStyle name="20 % – Zvýraznění1 3" xfId="5"/>
    <cellStyle name="20 % – Zvýraznění2 2" xfId="6"/>
    <cellStyle name="20 % – Zvýraznění2 3" xfId="7"/>
    <cellStyle name="20 % – Zvýraznění3 2" xfId="8"/>
    <cellStyle name="20 % – Zvýraznění3 3" xfId="9"/>
    <cellStyle name="20 % – Zvýraznění4 2" xfId="10"/>
    <cellStyle name="20 % – Zvýraznění4 3" xfId="11"/>
    <cellStyle name="20 % – Zvýraznění5 2" xfId="12"/>
    <cellStyle name="20 % – Zvýraznění5 3" xfId="13"/>
    <cellStyle name="20 % – Zvýraznění6 2" xfId="14"/>
    <cellStyle name="20 % – Zvýraznění6 3" xfId="15"/>
    <cellStyle name="40 % – Zvýraznění1 2" xfId="16"/>
    <cellStyle name="40 % – Zvýraznění1 3" xfId="17"/>
    <cellStyle name="40 % – Zvýraznění2 2" xfId="18"/>
    <cellStyle name="40 % – Zvýraznění2 3" xfId="19"/>
    <cellStyle name="40 % – Zvýraznění3 2" xfId="20"/>
    <cellStyle name="40 % – Zvýraznění3 3" xfId="21"/>
    <cellStyle name="40 % – Zvýraznění4 2" xfId="22"/>
    <cellStyle name="40 % – Zvýraznění4 3" xfId="23"/>
    <cellStyle name="40 % – Zvýraznění5 2" xfId="24"/>
    <cellStyle name="40 % – Zvýraznění5 3" xfId="25"/>
    <cellStyle name="40 % – Zvýraznění6 2" xfId="26"/>
    <cellStyle name="40 % – Zvýraznění6 3" xfId="27"/>
    <cellStyle name="60 % – Zvýraznění1 2" xfId="28"/>
    <cellStyle name="60 % – Zvýraznění1 3" xfId="29"/>
    <cellStyle name="60 % – Zvýraznění2 2" xfId="30"/>
    <cellStyle name="60 % – Zvýraznění2 3" xfId="31"/>
    <cellStyle name="60 % – Zvýraznění3 2" xfId="32"/>
    <cellStyle name="60 % – Zvýraznění3 3" xfId="33"/>
    <cellStyle name="60 % – Zvýraznění4 2" xfId="34"/>
    <cellStyle name="60 % – Zvýraznění4 3" xfId="35"/>
    <cellStyle name="60 % – Zvýraznění5 2" xfId="36"/>
    <cellStyle name="60 % – Zvýraznění5 3" xfId="37"/>
    <cellStyle name="60 % – Zvýraznění6 2" xfId="38"/>
    <cellStyle name="60 % – Zvýraznění6 3" xfId="39"/>
    <cellStyle name="Celkem 2" xfId="40"/>
    <cellStyle name="Celkem 3" xfId="41"/>
    <cellStyle name="CFM Drill Row" xfId="118"/>
    <cellStyle name="CFM Choice" xfId="116"/>
    <cellStyle name="Comma0" xfId="111"/>
    <cellStyle name="Čárka" xfId="1" builtinId="3"/>
    <cellStyle name="Čárka 2" xfId="42"/>
    <cellStyle name="Fixed" xfId="112"/>
    <cellStyle name="Hypertextový odkaz 2" xfId="113"/>
    <cellStyle name="Chybně 2" xfId="43"/>
    <cellStyle name="Chybně 3" xfId="44"/>
    <cellStyle name="Kontrolní buňka 2" xfId="45"/>
    <cellStyle name="Kontrolní buňka 3" xfId="46"/>
    <cellStyle name="Nadpis 1 2" xfId="47"/>
    <cellStyle name="Nadpis 1 3" xfId="48"/>
    <cellStyle name="Nadpis 2 2" xfId="49"/>
    <cellStyle name="Nadpis 2 3" xfId="50"/>
    <cellStyle name="Nadpis 3 2" xfId="51"/>
    <cellStyle name="Nadpis 3 3" xfId="52"/>
    <cellStyle name="Nadpis 4 2" xfId="53"/>
    <cellStyle name="Nadpis 4 3" xfId="54"/>
    <cellStyle name="Název 2" xfId="55"/>
    <cellStyle name="Název 3" xfId="56"/>
    <cellStyle name="Neutrální 2" xfId="57"/>
    <cellStyle name="Neutrální 3" xfId="58"/>
    <cellStyle name="Normal 3" xfId="59"/>
    <cellStyle name="Normal_SHEET" xfId="60"/>
    <cellStyle name="Normální" xfId="0" builtinId="0"/>
    <cellStyle name="Normální 2" xfId="61"/>
    <cellStyle name="Normální 3" xfId="2"/>
    <cellStyle name="Normální 4" xfId="3"/>
    <cellStyle name="Normální 5" xfId="95"/>
    <cellStyle name="Normální 6" xfId="114"/>
    <cellStyle name="Normální 7" xfId="115"/>
    <cellStyle name="Poznámka 2" xfId="62"/>
    <cellStyle name="Poznámka 3" xfId="63"/>
    <cellStyle name="Procenta 2" xfId="64"/>
    <cellStyle name="Propojená buňka 2" xfId="65"/>
    <cellStyle name="Propojená buňka 3" xfId="66"/>
    <cellStyle name="Správně 2" xfId="67"/>
    <cellStyle name="Správně 3" xfId="68"/>
    <cellStyle name="Text upozornění 2" xfId="69"/>
    <cellStyle name="Text upozornění 3" xfId="70"/>
    <cellStyle name="Vstup 2" xfId="71"/>
    <cellStyle name="Vstup 3" xfId="72"/>
    <cellStyle name="Výpočet 2" xfId="73"/>
    <cellStyle name="Výpočet 3" xfId="74"/>
    <cellStyle name="Výstup 2" xfId="75"/>
    <cellStyle name="Výstup 3" xfId="76"/>
    <cellStyle name="Vysvětlující text 2" xfId="77"/>
    <cellStyle name="Vysvětlující text 3" xfId="78"/>
    <cellStyle name="Zvýraznění 1 2" xfId="79"/>
    <cellStyle name="Zvýraznění 1 3" xfId="80"/>
    <cellStyle name="Zvýraznění 2 2" xfId="81"/>
    <cellStyle name="Zvýraznění 2 3" xfId="82"/>
    <cellStyle name="Zvýraznění 3 2" xfId="83"/>
    <cellStyle name="Zvýraznění 3 3" xfId="84"/>
    <cellStyle name="Zvýraznění 4 2" xfId="85"/>
    <cellStyle name="Zvýraznění 4 3" xfId="86"/>
    <cellStyle name="Zvýraznění 5 2" xfId="87"/>
    <cellStyle name="Zvýraznění 5 3" xfId="88"/>
    <cellStyle name="Zvýraznění 6 2" xfId="89"/>
    <cellStyle name="Zvýraznění 6 3" xfId="90"/>
  </cellStyles>
  <dxfs count="0"/>
  <tableStyles count="0" defaultTableStyle="TableStyleMedium2" defaultPivotStyle="PivotStyleLight16"/>
  <colors>
    <mruColors>
      <color rgb="FFBC977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104775</xdr:rowOff>
    </xdr:to>
    <xdr:pic>
      <xdr:nvPicPr>
        <xdr:cNvPr id="2" name="Picture 13" descr="logo_fnusa_col_poziti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23</xdr:row>
      <xdr:rowOff>0</xdr:rowOff>
    </xdr:from>
    <xdr:to>
      <xdr:col>27</xdr:col>
      <xdr:colOff>294553</xdr:colOff>
      <xdr:row>39</xdr:row>
      <xdr:rowOff>123429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2800" y="4848225"/>
          <a:ext cx="5780953" cy="317142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26</xdr:row>
      <xdr:rowOff>0</xdr:rowOff>
    </xdr:from>
    <xdr:to>
      <xdr:col>23</xdr:col>
      <xdr:colOff>389791</xdr:colOff>
      <xdr:row>45</xdr:row>
      <xdr:rowOff>104310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0" y="5419725"/>
          <a:ext cx="5876191" cy="37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0</xdr:row>
          <xdr:rowOff>76200</xdr:rowOff>
        </xdr:from>
        <xdr:to>
          <xdr:col>9</xdr:col>
          <xdr:colOff>409575</xdr:colOff>
          <xdr:row>37</xdr:row>
          <xdr:rowOff>47625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13</xdr:row>
      <xdr:rowOff>0</xdr:rowOff>
    </xdr:from>
    <xdr:to>
      <xdr:col>20</xdr:col>
      <xdr:colOff>304077</xdr:colOff>
      <xdr:row>32</xdr:row>
      <xdr:rowOff>123357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72700" y="2828925"/>
          <a:ext cx="5790477" cy="37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17</xdr:col>
      <xdr:colOff>47086</xdr:colOff>
      <xdr:row>17</xdr:row>
      <xdr:rowOff>47238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190500"/>
          <a:ext cx="4314286" cy="30952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14</xdr:row>
      <xdr:rowOff>0</xdr:rowOff>
    </xdr:from>
    <xdr:to>
      <xdr:col>24</xdr:col>
      <xdr:colOff>332642</xdr:colOff>
      <xdr:row>30</xdr:row>
      <xdr:rowOff>180571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39475" y="10591800"/>
          <a:ext cx="5866667" cy="32285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</xdr:colOff>
      <xdr:row>15</xdr:row>
      <xdr:rowOff>19050</xdr:rowOff>
    </xdr:from>
    <xdr:to>
      <xdr:col>24</xdr:col>
      <xdr:colOff>389792</xdr:colOff>
      <xdr:row>34</xdr:row>
      <xdr:rowOff>151931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1450" y="3419475"/>
          <a:ext cx="5866667" cy="37523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15</xdr:row>
      <xdr:rowOff>0</xdr:rowOff>
    </xdr:from>
    <xdr:to>
      <xdr:col>21</xdr:col>
      <xdr:colOff>342172</xdr:colOff>
      <xdr:row>34</xdr:row>
      <xdr:rowOff>151929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58475" y="3209925"/>
          <a:ext cx="5828572" cy="37714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13</xdr:row>
      <xdr:rowOff>0</xdr:rowOff>
    </xdr:from>
    <xdr:to>
      <xdr:col>20</xdr:col>
      <xdr:colOff>342172</xdr:colOff>
      <xdr:row>32</xdr:row>
      <xdr:rowOff>151929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58475" y="3209925"/>
          <a:ext cx="5828572" cy="377142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15</xdr:col>
      <xdr:colOff>542705</xdr:colOff>
      <xdr:row>38</xdr:row>
      <xdr:rowOff>95143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8075" y="6829425"/>
          <a:ext cx="1761905" cy="8571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18</xdr:row>
      <xdr:rowOff>0</xdr:rowOff>
    </xdr:from>
    <xdr:to>
      <xdr:col>24</xdr:col>
      <xdr:colOff>304076</xdr:colOff>
      <xdr:row>38</xdr:row>
      <xdr:rowOff>9048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7425" y="3962400"/>
          <a:ext cx="5790476" cy="38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kument_aplikace_Microsoft_Word1.docx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1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48" workbookViewId="0">
      <selection activeCell="E90" sqref="E90"/>
    </sheetView>
  </sheetViews>
  <sheetFormatPr defaultColWidth="8.7109375" defaultRowHeight="12.75" x14ac:dyDescent="0.2"/>
  <cols>
    <col min="1" max="16384" width="8.7109375" style="272"/>
  </cols>
  <sheetData>
    <row r="1" spans="1:6" ht="13.5" x14ac:dyDescent="0.25">
      <c r="A1" s="271" t="s">
        <v>349</v>
      </c>
      <c r="B1" s="271" t="s">
        <v>350</v>
      </c>
      <c r="C1" s="271" t="s">
        <v>351</v>
      </c>
      <c r="D1" s="271" t="s">
        <v>352</v>
      </c>
      <c r="E1" s="271" t="s">
        <v>353</v>
      </c>
      <c r="F1" s="272">
        <v>1</v>
      </c>
    </row>
    <row r="2" spans="1:6" ht="13.5" x14ac:dyDescent="0.25">
      <c r="A2" s="273" t="s">
        <v>473</v>
      </c>
      <c r="B2" s="273" t="s">
        <v>474</v>
      </c>
      <c r="C2" s="273" t="s">
        <v>89</v>
      </c>
      <c r="D2" s="273" t="s">
        <v>475</v>
      </c>
      <c r="E2" s="272">
        <v>950</v>
      </c>
    </row>
    <row r="3" spans="1:6" ht="13.5" x14ac:dyDescent="0.25">
      <c r="A3" s="273" t="s">
        <v>473</v>
      </c>
      <c r="B3" s="273" t="s">
        <v>474</v>
      </c>
      <c r="C3" s="273" t="s">
        <v>89</v>
      </c>
      <c r="D3" s="273" t="s">
        <v>476</v>
      </c>
      <c r="E3" s="272">
        <v>2671</v>
      </c>
    </row>
    <row r="4" spans="1:6" ht="13.5" x14ac:dyDescent="0.25">
      <c r="A4" s="273" t="s">
        <v>473</v>
      </c>
      <c r="B4" s="273" t="s">
        <v>474</v>
      </c>
      <c r="C4" s="273" t="s">
        <v>89</v>
      </c>
      <c r="D4" s="273" t="s">
        <v>802</v>
      </c>
      <c r="E4" s="272">
        <v>237</v>
      </c>
    </row>
    <row r="5" spans="1:6" ht="13.5" x14ac:dyDescent="0.25">
      <c r="A5" s="273" t="s">
        <v>473</v>
      </c>
      <c r="B5" s="273" t="s">
        <v>477</v>
      </c>
      <c r="C5" s="273" t="s">
        <v>89</v>
      </c>
      <c r="D5" s="273" t="s">
        <v>478</v>
      </c>
      <c r="E5" s="272">
        <v>690</v>
      </c>
    </row>
    <row r="6" spans="1:6" ht="13.5" x14ac:dyDescent="0.25">
      <c r="A6" s="273" t="s">
        <v>473</v>
      </c>
      <c r="B6" s="273" t="s">
        <v>477</v>
      </c>
      <c r="C6" s="273" t="s">
        <v>89</v>
      </c>
      <c r="D6" s="273" t="s">
        <v>479</v>
      </c>
      <c r="E6" s="272">
        <v>198</v>
      </c>
    </row>
    <row r="7" spans="1:6" ht="13.5" x14ac:dyDescent="0.25">
      <c r="A7" s="273" t="s">
        <v>473</v>
      </c>
      <c r="B7" s="273" t="s">
        <v>480</v>
      </c>
      <c r="C7" s="273" t="s">
        <v>89</v>
      </c>
      <c r="D7" s="273" t="s">
        <v>481</v>
      </c>
      <c r="E7" s="272">
        <v>1342</v>
      </c>
    </row>
    <row r="8" spans="1:6" ht="13.5" x14ac:dyDescent="0.25">
      <c r="A8" s="273" t="s">
        <v>473</v>
      </c>
      <c r="B8" s="273" t="s">
        <v>482</v>
      </c>
      <c r="C8" s="273" t="s">
        <v>89</v>
      </c>
      <c r="D8" s="273" t="s">
        <v>483</v>
      </c>
      <c r="E8" s="272">
        <v>1877</v>
      </c>
    </row>
    <row r="9" spans="1:6" ht="13.5" x14ac:dyDescent="0.25">
      <c r="A9" s="273" t="s">
        <v>473</v>
      </c>
      <c r="B9" s="273" t="s">
        <v>484</v>
      </c>
      <c r="C9" s="273" t="s">
        <v>92</v>
      </c>
      <c r="D9" s="273" t="s">
        <v>485</v>
      </c>
      <c r="E9" s="272">
        <v>2826</v>
      </c>
    </row>
    <row r="10" spans="1:6" ht="13.5" x14ac:dyDescent="0.25">
      <c r="A10" s="273" t="s">
        <v>473</v>
      </c>
      <c r="B10" s="273" t="s">
        <v>486</v>
      </c>
      <c r="C10" s="273" t="s">
        <v>89</v>
      </c>
      <c r="D10" s="273" t="s">
        <v>487</v>
      </c>
      <c r="E10" s="272">
        <v>2050</v>
      </c>
    </row>
    <row r="11" spans="1:6" ht="13.5" x14ac:dyDescent="0.25">
      <c r="A11" s="273" t="s">
        <v>473</v>
      </c>
      <c r="B11" s="273" t="s">
        <v>486</v>
      </c>
      <c r="C11" s="273" t="s">
        <v>89</v>
      </c>
      <c r="D11" s="273" t="s">
        <v>910</v>
      </c>
      <c r="E11" s="272">
        <v>437</v>
      </c>
    </row>
    <row r="12" spans="1:6" ht="13.5" x14ac:dyDescent="0.25">
      <c r="A12" s="273" t="s">
        <v>473</v>
      </c>
      <c r="B12" s="273" t="s">
        <v>486</v>
      </c>
      <c r="C12" s="273" t="s">
        <v>89</v>
      </c>
      <c r="D12" s="273" t="s">
        <v>489</v>
      </c>
      <c r="E12" s="272">
        <v>55</v>
      </c>
    </row>
    <row r="13" spans="1:6" ht="13.5" x14ac:dyDescent="0.25">
      <c r="A13" s="273" t="s">
        <v>473</v>
      </c>
      <c r="B13" s="273" t="s">
        <v>490</v>
      </c>
      <c r="C13" s="273" t="s">
        <v>89</v>
      </c>
      <c r="D13" s="273" t="s">
        <v>491</v>
      </c>
      <c r="E13" s="272">
        <v>432</v>
      </c>
    </row>
    <row r="14" spans="1:6" ht="13.5" x14ac:dyDescent="0.25">
      <c r="A14" s="273" t="s">
        <v>473</v>
      </c>
      <c r="B14" s="273" t="s">
        <v>490</v>
      </c>
      <c r="C14" s="273" t="s">
        <v>89</v>
      </c>
      <c r="D14" s="273" t="s">
        <v>489</v>
      </c>
      <c r="E14" s="272">
        <v>10</v>
      </c>
    </row>
    <row r="15" spans="1:6" ht="13.5" x14ac:dyDescent="0.25">
      <c r="A15" s="273" t="s">
        <v>492</v>
      </c>
      <c r="B15" s="273" t="s">
        <v>474</v>
      </c>
      <c r="C15" s="273" t="s">
        <v>89</v>
      </c>
      <c r="D15" s="273" t="s">
        <v>475</v>
      </c>
      <c r="E15" s="272">
        <v>157</v>
      </c>
    </row>
    <row r="16" spans="1:6" ht="13.5" x14ac:dyDescent="0.25">
      <c r="A16" s="273" t="s">
        <v>492</v>
      </c>
      <c r="B16" s="273" t="s">
        <v>474</v>
      </c>
      <c r="C16" s="273" t="s">
        <v>89</v>
      </c>
      <c r="D16" s="273" t="s">
        <v>476</v>
      </c>
      <c r="E16" s="272">
        <v>417</v>
      </c>
    </row>
    <row r="17" spans="1:5" ht="13.5" x14ac:dyDescent="0.25">
      <c r="A17" s="273" t="s">
        <v>492</v>
      </c>
      <c r="B17" s="273" t="s">
        <v>474</v>
      </c>
      <c r="C17" s="273" t="s">
        <v>89</v>
      </c>
      <c r="D17" s="273" t="s">
        <v>802</v>
      </c>
      <c r="E17" s="272">
        <v>38</v>
      </c>
    </row>
    <row r="18" spans="1:5" ht="13.5" x14ac:dyDescent="0.25">
      <c r="A18" s="273" t="s">
        <v>492</v>
      </c>
      <c r="B18" s="273" t="s">
        <v>477</v>
      </c>
      <c r="C18" s="273" t="s">
        <v>89</v>
      </c>
      <c r="D18" s="273" t="s">
        <v>478</v>
      </c>
      <c r="E18" s="272">
        <v>113</v>
      </c>
    </row>
    <row r="19" spans="1:5" ht="13.5" x14ac:dyDescent="0.25">
      <c r="A19" s="273" t="s">
        <v>492</v>
      </c>
      <c r="B19" s="273" t="s">
        <v>477</v>
      </c>
      <c r="C19" s="273" t="s">
        <v>89</v>
      </c>
      <c r="D19" s="273" t="s">
        <v>479</v>
      </c>
      <c r="E19" s="272">
        <v>41</v>
      </c>
    </row>
    <row r="20" spans="1:5" ht="13.5" x14ac:dyDescent="0.25">
      <c r="A20" s="273" t="s">
        <v>492</v>
      </c>
      <c r="B20" s="273" t="s">
        <v>480</v>
      </c>
      <c r="C20" s="273" t="s">
        <v>89</v>
      </c>
      <c r="D20" s="273" t="s">
        <v>481</v>
      </c>
      <c r="E20" s="272">
        <v>190</v>
      </c>
    </row>
    <row r="21" spans="1:5" ht="13.5" x14ac:dyDescent="0.25">
      <c r="A21" s="273" t="s">
        <v>492</v>
      </c>
      <c r="B21" s="273" t="s">
        <v>482</v>
      </c>
      <c r="C21" s="273" t="s">
        <v>89</v>
      </c>
      <c r="D21" s="273" t="s">
        <v>483</v>
      </c>
      <c r="E21" s="272">
        <v>295</v>
      </c>
    </row>
    <row r="22" spans="1:5" ht="13.5" x14ac:dyDescent="0.25">
      <c r="A22" s="273" t="s">
        <v>492</v>
      </c>
      <c r="B22" s="273" t="s">
        <v>484</v>
      </c>
      <c r="C22" s="273" t="s">
        <v>92</v>
      </c>
      <c r="D22" s="273" t="s">
        <v>485</v>
      </c>
      <c r="E22" s="272">
        <v>557</v>
      </c>
    </row>
    <row r="23" spans="1:5" ht="13.5" x14ac:dyDescent="0.25">
      <c r="A23" s="273" t="s">
        <v>492</v>
      </c>
      <c r="B23" s="273" t="s">
        <v>486</v>
      </c>
      <c r="C23" s="273" t="s">
        <v>89</v>
      </c>
      <c r="D23" s="273" t="s">
        <v>487</v>
      </c>
      <c r="E23" s="272">
        <v>329</v>
      </c>
    </row>
    <row r="24" spans="1:5" ht="13.5" x14ac:dyDescent="0.25">
      <c r="A24" s="273" t="s">
        <v>492</v>
      </c>
      <c r="B24" s="273" t="s">
        <v>486</v>
      </c>
      <c r="C24" s="273" t="s">
        <v>89</v>
      </c>
      <c r="D24" s="273" t="s">
        <v>910</v>
      </c>
      <c r="E24" s="272">
        <v>76</v>
      </c>
    </row>
    <row r="25" spans="1:5" ht="13.5" x14ac:dyDescent="0.25">
      <c r="A25" s="273" t="s">
        <v>492</v>
      </c>
      <c r="B25" s="273" t="s">
        <v>486</v>
      </c>
      <c r="C25" s="273" t="s">
        <v>89</v>
      </c>
      <c r="D25" s="273" t="s">
        <v>489</v>
      </c>
      <c r="E25" s="272">
        <v>5</v>
      </c>
    </row>
    <row r="26" spans="1:5" ht="13.5" x14ac:dyDescent="0.25">
      <c r="A26" s="273" t="s">
        <v>492</v>
      </c>
      <c r="B26" s="273" t="s">
        <v>490</v>
      </c>
      <c r="C26" s="273" t="s">
        <v>89</v>
      </c>
      <c r="D26" s="273" t="s">
        <v>491</v>
      </c>
      <c r="E26" s="272">
        <v>35</v>
      </c>
    </row>
    <row r="27" spans="1:5" ht="13.5" x14ac:dyDescent="0.25">
      <c r="A27" s="273" t="s">
        <v>492</v>
      </c>
      <c r="B27" s="273" t="s">
        <v>490</v>
      </c>
      <c r="C27" s="273" t="s">
        <v>89</v>
      </c>
      <c r="D27" s="273" t="s">
        <v>489</v>
      </c>
      <c r="E27" s="272">
        <v>2</v>
      </c>
    </row>
    <row r="28" spans="1:5" ht="13.5" x14ac:dyDescent="0.25">
      <c r="A28" s="273" t="s">
        <v>493</v>
      </c>
      <c r="B28" s="273" t="s">
        <v>474</v>
      </c>
      <c r="C28" s="273" t="s">
        <v>89</v>
      </c>
      <c r="D28" s="273" t="s">
        <v>475</v>
      </c>
      <c r="E28" s="272">
        <v>217</v>
      </c>
    </row>
    <row r="29" spans="1:5" ht="13.5" x14ac:dyDescent="0.25">
      <c r="A29" s="273" t="s">
        <v>493</v>
      </c>
      <c r="B29" s="273" t="s">
        <v>474</v>
      </c>
      <c r="C29" s="273" t="s">
        <v>89</v>
      </c>
      <c r="D29" s="273" t="s">
        <v>476</v>
      </c>
      <c r="E29" s="272">
        <v>430</v>
      </c>
    </row>
    <row r="30" spans="1:5" ht="13.5" x14ac:dyDescent="0.25">
      <c r="A30" s="273" t="s">
        <v>493</v>
      </c>
      <c r="B30" s="273" t="s">
        <v>474</v>
      </c>
      <c r="C30" s="273" t="s">
        <v>89</v>
      </c>
      <c r="D30" s="273" t="s">
        <v>802</v>
      </c>
      <c r="E30" s="272">
        <v>35</v>
      </c>
    </row>
    <row r="31" spans="1:5" ht="13.5" x14ac:dyDescent="0.25">
      <c r="A31" s="273" t="s">
        <v>493</v>
      </c>
      <c r="B31" s="273" t="s">
        <v>477</v>
      </c>
      <c r="C31" s="273" t="s">
        <v>89</v>
      </c>
      <c r="D31" s="273" t="s">
        <v>478</v>
      </c>
      <c r="E31" s="272">
        <v>75</v>
      </c>
    </row>
    <row r="32" spans="1:5" ht="13.5" x14ac:dyDescent="0.25">
      <c r="A32" s="273" t="s">
        <v>493</v>
      </c>
      <c r="B32" s="273" t="s">
        <v>477</v>
      </c>
      <c r="C32" s="273" t="s">
        <v>89</v>
      </c>
      <c r="D32" s="273" t="s">
        <v>479</v>
      </c>
      <c r="E32" s="272">
        <v>40</v>
      </c>
    </row>
    <row r="33" spans="1:5" ht="13.5" x14ac:dyDescent="0.25">
      <c r="A33" s="273" t="s">
        <v>493</v>
      </c>
      <c r="B33" s="273" t="s">
        <v>480</v>
      </c>
      <c r="C33" s="273" t="s">
        <v>89</v>
      </c>
      <c r="D33" s="273" t="s">
        <v>476</v>
      </c>
      <c r="E33" s="272">
        <v>1</v>
      </c>
    </row>
    <row r="34" spans="1:5" ht="13.5" x14ac:dyDescent="0.25">
      <c r="A34" s="273" t="s">
        <v>493</v>
      </c>
      <c r="B34" s="273" t="s">
        <v>480</v>
      </c>
      <c r="C34" s="273" t="s">
        <v>89</v>
      </c>
      <c r="D34" s="273" t="s">
        <v>481</v>
      </c>
      <c r="E34" s="272">
        <v>164</v>
      </c>
    </row>
    <row r="35" spans="1:5" ht="13.5" x14ac:dyDescent="0.25">
      <c r="A35" s="273" t="s">
        <v>493</v>
      </c>
      <c r="B35" s="273" t="s">
        <v>482</v>
      </c>
      <c r="C35" s="273" t="s">
        <v>89</v>
      </c>
      <c r="D35" s="273" t="s">
        <v>483</v>
      </c>
      <c r="E35" s="272">
        <v>364</v>
      </c>
    </row>
    <row r="36" spans="1:5" ht="13.5" x14ac:dyDescent="0.25">
      <c r="A36" s="273" t="s">
        <v>493</v>
      </c>
      <c r="B36" s="273" t="s">
        <v>484</v>
      </c>
      <c r="C36" s="273" t="s">
        <v>92</v>
      </c>
      <c r="D36" s="273" t="s">
        <v>485</v>
      </c>
      <c r="E36" s="272">
        <v>653</v>
      </c>
    </row>
    <row r="37" spans="1:5" ht="13.5" x14ac:dyDescent="0.25">
      <c r="A37" s="273" t="s">
        <v>493</v>
      </c>
      <c r="B37" s="273" t="s">
        <v>486</v>
      </c>
      <c r="C37" s="273" t="s">
        <v>89</v>
      </c>
      <c r="D37" s="273" t="s">
        <v>487</v>
      </c>
      <c r="E37" s="272">
        <v>258</v>
      </c>
    </row>
    <row r="38" spans="1:5" ht="13.5" x14ac:dyDescent="0.25">
      <c r="A38" s="273" t="s">
        <v>493</v>
      </c>
      <c r="B38" s="273" t="s">
        <v>486</v>
      </c>
      <c r="C38" s="273" t="s">
        <v>89</v>
      </c>
      <c r="D38" s="273" t="s">
        <v>910</v>
      </c>
      <c r="E38" s="272">
        <v>65</v>
      </c>
    </row>
    <row r="39" spans="1:5" ht="13.5" x14ac:dyDescent="0.25">
      <c r="A39" s="273" t="s">
        <v>493</v>
      </c>
      <c r="B39" s="273" t="s">
        <v>486</v>
      </c>
      <c r="C39" s="273" t="s">
        <v>89</v>
      </c>
      <c r="D39" s="273" t="s">
        <v>489</v>
      </c>
      <c r="E39" s="272">
        <v>7</v>
      </c>
    </row>
    <row r="40" spans="1:5" ht="13.5" x14ac:dyDescent="0.25">
      <c r="A40" s="273" t="s">
        <v>493</v>
      </c>
      <c r="B40" s="273" t="s">
        <v>490</v>
      </c>
      <c r="C40" s="273" t="s">
        <v>89</v>
      </c>
      <c r="D40" s="273" t="s">
        <v>491</v>
      </c>
      <c r="E40" s="272">
        <v>24</v>
      </c>
    </row>
    <row r="41" spans="1:5" ht="13.5" x14ac:dyDescent="0.25">
      <c r="A41" s="273" t="s">
        <v>493</v>
      </c>
      <c r="B41" s="273" t="s">
        <v>490</v>
      </c>
      <c r="C41" s="273" t="s">
        <v>89</v>
      </c>
      <c r="D41" s="273" t="s">
        <v>489</v>
      </c>
      <c r="E41" s="272">
        <v>3</v>
      </c>
    </row>
    <row r="42" spans="1:5" ht="13.5" x14ac:dyDescent="0.25">
      <c r="A42" s="273" t="s">
        <v>494</v>
      </c>
      <c r="B42" s="273" t="s">
        <v>474</v>
      </c>
      <c r="C42" s="273" t="s">
        <v>89</v>
      </c>
      <c r="D42" s="273" t="s">
        <v>475</v>
      </c>
      <c r="E42" s="272">
        <v>113</v>
      </c>
    </row>
    <row r="43" spans="1:5" ht="13.5" x14ac:dyDescent="0.25">
      <c r="A43" s="273" t="s">
        <v>494</v>
      </c>
      <c r="B43" s="273" t="s">
        <v>474</v>
      </c>
      <c r="C43" s="273" t="s">
        <v>89</v>
      </c>
      <c r="D43" s="273" t="s">
        <v>476</v>
      </c>
      <c r="E43" s="272">
        <v>216</v>
      </c>
    </row>
    <row r="44" spans="1:5" ht="13.5" x14ac:dyDescent="0.25">
      <c r="A44" s="273" t="s">
        <v>494</v>
      </c>
      <c r="B44" s="273" t="s">
        <v>474</v>
      </c>
      <c r="C44" s="273" t="s">
        <v>89</v>
      </c>
      <c r="D44" s="273" t="s">
        <v>802</v>
      </c>
      <c r="E44" s="272">
        <v>29</v>
      </c>
    </row>
    <row r="45" spans="1:5" ht="13.5" x14ac:dyDescent="0.25">
      <c r="A45" s="273" t="s">
        <v>494</v>
      </c>
      <c r="B45" s="273" t="s">
        <v>477</v>
      </c>
      <c r="C45" s="273" t="s">
        <v>89</v>
      </c>
      <c r="D45" s="273" t="s">
        <v>478</v>
      </c>
      <c r="E45" s="272">
        <v>107</v>
      </c>
    </row>
    <row r="46" spans="1:5" ht="13.5" x14ac:dyDescent="0.25">
      <c r="A46" s="273" t="s">
        <v>494</v>
      </c>
      <c r="B46" s="273" t="s">
        <v>477</v>
      </c>
      <c r="C46" s="273" t="s">
        <v>89</v>
      </c>
      <c r="D46" s="273" t="s">
        <v>479</v>
      </c>
      <c r="E46" s="272">
        <v>35</v>
      </c>
    </row>
    <row r="47" spans="1:5" ht="13.5" x14ac:dyDescent="0.25">
      <c r="A47" s="273" t="s">
        <v>494</v>
      </c>
      <c r="B47" s="273" t="s">
        <v>480</v>
      </c>
      <c r="C47" s="273" t="s">
        <v>89</v>
      </c>
      <c r="D47" s="273" t="s">
        <v>481</v>
      </c>
      <c r="E47" s="272">
        <v>136</v>
      </c>
    </row>
    <row r="48" spans="1:5" ht="13.5" x14ac:dyDescent="0.25">
      <c r="A48" s="273" t="s">
        <v>494</v>
      </c>
      <c r="B48" s="273" t="s">
        <v>482</v>
      </c>
      <c r="C48" s="273" t="s">
        <v>89</v>
      </c>
      <c r="D48" s="273" t="s">
        <v>483</v>
      </c>
      <c r="E48" s="272">
        <v>145</v>
      </c>
    </row>
    <row r="49" spans="1:5" ht="13.5" x14ac:dyDescent="0.25">
      <c r="A49" s="273" t="s">
        <v>494</v>
      </c>
      <c r="B49" s="273" t="s">
        <v>484</v>
      </c>
      <c r="C49" s="273" t="s">
        <v>92</v>
      </c>
      <c r="D49" s="273" t="s">
        <v>485</v>
      </c>
      <c r="E49" s="272">
        <v>330</v>
      </c>
    </row>
    <row r="50" spans="1:5" ht="13.5" x14ac:dyDescent="0.25">
      <c r="A50" s="273" t="s">
        <v>494</v>
      </c>
      <c r="B50" s="273" t="s">
        <v>486</v>
      </c>
      <c r="C50" s="273" t="s">
        <v>89</v>
      </c>
      <c r="D50" s="273" t="s">
        <v>487</v>
      </c>
      <c r="E50" s="272">
        <v>229</v>
      </c>
    </row>
    <row r="51" spans="1:5" ht="13.5" x14ac:dyDescent="0.25">
      <c r="A51" s="273" t="s">
        <v>494</v>
      </c>
      <c r="B51" s="273" t="s">
        <v>486</v>
      </c>
      <c r="C51" s="273" t="s">
        <v>89</v>
      </c>
      <c r="D51" s="273" t="s">
        <v>910</v>
      </c>
      <c r="E51" s="272">
        <v>38</v>
      </c>
    </row>
    <row r="52" spans="1:5" ht="13.5" x14ac:dyDescent="0.25">
      <c r="A52" s="273" t="s">
        <v>494</v>
      </c>
      <c r="B52" s="273" t="s">
        <v>486</v>
      </c>
      <c r="C52" s="273" t="s">
        <v>89</v>
      </c>
      <c r="D52" s="273" t="s">
        <v>489</v>
      </c>
      <c r="E52" s="272">
        <v>2</v>
      </c>
    </row>
    <row r="53" spans="1:5" ht="13.5" x14ac:dyDescent="0.25">
      <c r="A53" s="273" t="s">
        <v>494</v>
      </c>
      <c r="B53" s="273" t="s">
        <v>490</v>
      </c>
      <c r="C53" s="273" t="s">
        <v>89</v>
      </c>
      <c r="D53" s="273" t="s">
        <v>491</v>
      </c>
      <c r="E53" s="272">
        <v>19</v>
      </c>
    </row>
    <row r="54" spans="1:5" ht="13.5" x14ac:dyDescent="0.25">
      <c r="A54" s="273" t="s">
        <v>495</v>
      </c>
      <c r="B54" s="273" t="s">
        <v>474</v>
      </c>
      <c r="C54" s="273" t="s">
        <v>89</v>
      </c>
      <c r="D54" s="273" t="s">
        <v>476</v>
      </c>
      <c r="E54" s="272">
        <v>3</v>
      </c>
    </row>
    <row r="55" spans="1:5" ht="13.5" x14ac:dyDescent="0.25">
      <c r="A55" s="273" t="s">
        <v>495</v>
      </c>
      <c r="B55" s="273" t="s">
        <v>484</v>
      </c>
      <c r="C55" s="273" t="s">
        <v>92</v>
      </c>
      <c r="D55" s="273" t="s">
        <v>485</v>
      </c>
      <c r="E55" s="272">
        <v>1</v>
      </c>
    </row>
    <row r="56" spans="1:5" ht="13.5" x14ac:dyDescent="0.25">
      <c r="A56" s="273" t="s">
        <v>496</v>
      </c>
      <c r="B56" s="273" t="s">
        <v>474</v>
      </c>
      <c r="C56" s="273" t="s">
        <v>89</v>
      </c>
      <c r="D56" s="273" t="s">
        <v>475</v>
      </c>
      <c r="E56" s="272">
        <v>317</v>
      </c>
    </row>
    <row r="57" spans="1:5" ht="13.5" x14ac:dyDescent="0.25">
      <c r="A57" s="273" t="s">
        <v>496</v>
      </c>
      <c r="B57" s="273" t="s">
        <v>474</v>
      </c>
      <c r="C57" s="273" t="s">
        <v>89</v>
      </c>
      <c r="D57" s="273" t="s">
        <v>476</v>
      </c>
      <c r="E57" s="272">
        <v>834</v>
      </c>
    </row>
    <row r="58" spans="1:5" ht="13.5" x14ac:dyDescent="0.25">
      <c r="A58" s="273" t="s">
        <v>496</v>
      </c>
      <c r="B58" s="273" t="s">
        <v>474</v>
      </c>
      <c r="C58" s="273" t="s">
        <v>89</v>
      </c>
      <c r="D58" s="273" t="s">
        <v>802</v>
      </c>
      <c r="E58" s="272">
        <v>99</v>
      </c>
    </row>
    <row r="59" spans="1:5" ht="13.5" x14ac:dyDescent="0.25">
      <c r="A59" s="273" t="s">
        <v>496</v>
      </c>
      <c r="B59" s="273" t="s">
        <v>477</v>
      </c>
      <c r="C59" s="273" t="s">
        <v>89</v>
      </c>
      <c r="D59" s="273" t="s">
        <v>478</v>
      </c>
      <c r="E59" s="272">
        <v>231</v>
      </c>
    </row>
    <row r="60" spans="1:5" ht="13.5" x14ac:dyDescent="0.25">
      <c r="A60" s="273" t="s">
        <v>496</v>
      </c>
      <c r="B60" s="273" t="s">
        <v>477</v>
      </c>
      <c r="C60" s="273" t="s">
        <v>89</v>
      </c>
      <c r="D60" s="273" t="s">
        <v>479</v>
      </c>
      <c r="E60" s="272">
        <v>66</v>
      </c>
    </row>
    <row r="61" spans="1:5" ht="13.5" x14ac:dyDescent="0.25">
      <c r="A61" s="273" t="s">
        <v>496</v>
      </c>
      <c r="B61" s="273" t="s">
        <v>480</v>
      </c>
      <c r="C61" s="273" t="s">
        <v>89</v>
      </c>
      <c r="D61" s="273" t="s">
        <v>481</v>
      </c>
      <c r="E61" s="272">
        <v>537</v>
      </c>
    </row>
    <row r="62" spans="1:5" ht="13.5" x14ac:dyDescent="0.25">
      <c r="A62" s="273" t="s">
        <v>496</v>
      </c>
      <c r="B62" s="273" t="s">
        <v>482</v>
      </c>
      <c r="C62" s="273" t="s">
        <v>89</v>
      </c>
      <c r="D62" s="273" t="s">
        <v>483</v>
      </c>
      <c r="E62" s="272">
        <v>738</v>
      </c>
    </row>
    <row r="63" spans="1:5" ht="13.5" x14ac:dyDescent="0.25">
      <c r="A63" s="273" t="s">
        <v>496</v>
      </c>
      <c r="B63" s="273" t="s">
        <v>484</v>
      </c>
      <c r="C63" s="273" t="s">
        <v>92</v>
      </c>
      <c r="D63" s="273" t="s">
        <v>485</v>
      </c>
      <c r="E63" s="272">
        <v>1162</v>
      </c>
    </row>
    <row r="64" spans="1:5" ht="13.5" x14ac:dyDescent="0.25">
      <c r="A64" s="273" t="s">
        <v>496</v>
      </c>
      <c r="B64" s="273" t="s">
        <v>486</v>
      </c>
      <c r="C64" s="273" t="s">
        <v>89</v>
      </c>
      <c r="D64" s="273" t="s">
        <v>487</v>
      </c>
      <c r="E64" s="272">
        <v>722</v>
      </c>
    </row>
    <row r="65" spans="1:5" ht="13.5" x14ac:dyDescent="0.25">
      <c r="A65" s="273" t="s">
        <v>496</v>
      </c>
      <c r="B65" s="273" t="s">
        <v>486</v>
      </c>
      <c r="C65" s="273" t="s">
        <v>89</v>
      </c>
      <c r="D65" s="273" t="s">
        <v>910</v>
      </c>
      <c r="E65" s="272">
        <v>165</v>
      </c>
    </row>
    <row r="66" spans="1:5" ht="13.5" x14ac:dyDescent="0.25">
      <c r="A66" s="273" t="s">
        <v>496</v>
      </c>
      <c r="B66" s="273" t="s">
        <v>486</v>
      </c>
      <c r="C66" s="273" t="s">
        <v>89</v>
      </c>
      <c r="D66" s="273" t="s">
        <v>489</v>
      </c>
      <c r="E66" s="272">
        <v>20</v>
      </c>
    </row>
    <row r="67" spans="1:5" ht="13.5" x14ac:dyDescent="0.25">
      <c r="A67" s="273" t="s">
        <v>496</v>
      </c>
      <c r="B67" s="273" t="s">
        <v>490</v>
      </c>
      <c r="C67" s="273" t="s">
        <v>89</v>
      </c>
      <c r="D67" s="273" t="s">
        <v>491</v>
      </c>
      <c r="E67" s="272">
        <v>153</v>
      </c>
    </row>
    <row r="68" spans="1:5" ht="13.5" x14ac:dyDescent="0.25">
      <c r="A68" s="273" t="s">
        <v>496</v>
      </c>
      <c r="B68" s="273" t="s">
        <v>490</v>
      </c>
      <c r="C68" s="273" t="s">
        <v>89</v>
      </c>
      <c r="D68" s="273" t="s">
        <v>489</v>
      </c>
      <c r="E68" s="272">
        <v>6</v>
      </c>
    </row>
    <row r="69" spans="1:5" ht="13.5" x14ac:dyDescent="0.25">
      <c r="A69" s="273" t="s">
        <v>497</v>
      </c>
      <c r="B69" s="273" t="s">
        <v>474</v>
      </c>
      <c r="C69" s="273" t="s">
        <v>89</v>
      </c>
      <c r="D69" s="273" t="s">
        <v>475</v>
      </c>
      <c r="E69" s="272">
        <v>24</v>
      </c>
    </row>
    <row r="70" spans="1:5" ht="13.5" x14ac:dyDescent="0.25">
      <c r="A70" s="273" t="s">
        <v>497</v>
      </c>
      <c r="B70" s="273" t="s">
        <v>474</v>
      </c>
      <c r="C70" s="273" t="s">
        <v>89</v>
      </c>
      <c r="D70" s="273" t="s">
        <v>476</v>
      </c>
      <c r="E70" s="272">
        <v>46</v>
      </c>
    </row>
    <row r="71" spans="1:5" ht="13.5" x14ac:dyDescent="0.25">
      <c r="A71" s="273" t="s">
        <v>497</v>
      </c>
      <c r="B71" s="273" t="s">
        <v>474</v>
      </c>
      <c r="C71" s="273" t="s">
        <v>89</v>
      </c>
      <c r="D71" s="273" t="s">
        <v>802</v>
      </c>
      <c r="E71" s="272">
        <v>1</v>
      </c>
    </row>
    <row r="72" spans="1:5" ht="13.5" x14ac:dyDescent="0.25">
      <c r="A72" s="273" t="s">
        <v>497</v>
      </c>
      <c r="B72" s="273" t="s">
        <v>477</v>
      </c>
      <c r="C72" s="273" t="s">
        <v>89</v>
      </c>
      <c r="D72" s="273" t="s">
        <v>478</v>
      </c>
      <c r="E72" s="272">
        <v>2</v>
      </c>
    </row>
    <row r="73" spans="1:5" ht="13.5" x14ac:dyDescent="0.25">
      <c r="A73" s="273" t="s">
        <v>497</v>
      </c>
      <c r="B73" s="273" t="s">
        <v>477</v>
      </c>
      <c r="C73" s="273" t="s">
        <v>89</v>
      </c>
      <c r="D73" s="273" t="s">
        <v>479</v>
      </c>
      <c r="E73" s="272">
        <v>3</v>
      </c>
    </row>
    <row r="74" spans="1:5" ht="13.5" x14ac:dyDescent="0.25">
      <c r="A74" s="273" t="s">
        <v>497</v>
      </c>
      <c r="B74" s="273" t="s">
        <v>480</v>
      </c>
      <c r="C74" s="273" t="s">
        <v>89</v>
      </c>
      <c r="D74" s="273" t="s">
        <v>481</v>
      </c>
      <c r="E74" s="272">
        <v>14</v>
      </c>
    </row>
    <row r="75" spans="1:5" ht="13.5" x14ac:dyDescent="0.25">
      <c r="A75" s="273" t="s">
        <v>497</v>
      </c>
      <c r="B75" s="273" t="s">
        <v>482</v>
      </c>
      <c r="C75" s="273" t="s">
        <v>89</v>
      </c>
      <c r="D75" s="273" t="s">
        <v>483</v>
      </c>
      <c r="E75" s="272">
        <v>54</v>
      </c>
    </row>
    <row r="76" spans="1:5" ht="13.5" x14ac:dyDescent="0.25">
      <c r="A76" s="273" t="s">
        <v>497</v>
      </c>
      <c r="B76" s="273" t="s">
        <v>484</v>
      </c>
      <c r="C76" s="273" t="s">
        <v>92</v>
      </c>
      <c r="D76" s="273" t="s">
        <v>485</v>
      </c>
      <c r="E76" s="272">
        <v>51</v>
      </c>
    </row>
    <row r="77" spans="1:5" ht="13.5" x14ac:dyDescent="0.25">
      <c r="A77" s="273" t="s">
        <v>497</v>
      </c>
      <c r="B77" s="273" t="s">
        <v>486</v>
      </c>
      <c r="C77" s="273" t="s">
        <v>89</v>
      </c>
      <c r="D77" s="273" t="s">
        <v>487</v>
      </c>
      <c r="E77" s="272">
        <v>27</v>
      </c>
    </row>
    <row r="78" spans="1:5" ht="13.5" x14ac:dyDescent="0.25">
      <c r="A78" s="273" t="s">
        <v>497</v>
      </c>
      <c r="B78" s="273" t="s">
        <v>486</v>
      </c>
      <c r="C78" s="273" t="s">
        <v>89</v>
      </c>
      <c r="D78" s="273" t="s">
        <v>910</v>
      </c>
      <c r="E78" s="272">
        <v>2</v>
      </c>
    </row>
    <row r="79" spans="1:5" ht="13.5" x14ac:dyDescent="0.25">
      <c r="A79" s="273" t="s">
        <v>497</v>
      </c>
      <c r="B79" s="273" t="s">
        <v>486</v>
      </c>
      <c r="C79" s="273" t="s">
        <v>89</v>
      </c>
      <c r="D79" s="273" t="s">
        <v>489</v>
      </c>
      <c r="E79" s="272">
        <v>2</v>
      </c>
    </row>
    <row r="80" spans="1:5" ht="13.5" x14ac:dyDescent="0.25">
      <c r="A80" s="273" t="s">
        <v>497</v>
      </c>
      <c r="B80" s="273" t="s">
        <v>490</v>
      </c>
      <c r="C80" s="273" t="s">
        <v>89</v>
      </c>
      <c r="D80" s="273" t="s">
        <v>491</v>
      </c>
      <c r="E80" s="272">
        <v>1</v>
      </c>
    </row>
    <row r="81" spans="1:5" ht="13.5" x14ac:dyDescent="0.25">
      <c r="A81" s="273" t="s">
        <v>497</v>
      </c>
      <c r="B81" s="273" t="s">
        <v>490</v>
      </c>
      <c r="C81" s="273" t="s">
        <v>89</v>
      </c>
      <c r="D81" s="273" t="s">
        <v>489</v>
      </c>
      <c r="E81" s="272">
        <v>1</v>
      </c>
    </row>
    <row r="82" spans="1:5" ht="13.5" x14ac:dyDescent="0.25">
      <c r="A82" s="273" t="s">
        <v>498</v>
      </c>
      <c r="B82" s="273" t="s">
        <v>474</v>
      </c>
      <c r="C82" s="273" t="s">
        <v>89</v>
      </c>
      <c r="D82" s="273" t="s">
        <v>475</v>
      </c>
      <c r="E82" s="272">
        <v>2</v>
      </c>
    </row>
    <row r="83" spans="1:5" ht="13.5" x14ac:dyDescent="0.25">
      <c r="A83" s="273" t="s">
        <v>498</v>
      </c>
      <c r="B83" s="273" t="s">
        <v>474</v>
      </c>
      <c r="C83" s="273" t="s">
        <v>89</v>
      </c>
      <c r="D83" s="273" t="s">
        <v>476</v>
      </c>
      <c r="E83" s="272">
        <v>21</v>
      </c>
    </row>
    <row r="84" spans="1:5" ht="13.5" x14ac:dyDescent="0.25">
      <c r="A84" s="273" t="s">
        <v>498</v>
      </c>
      <c r="B84" s="273" t="s">
        <v>477</v>
      </c>
      <c r="C84" s="273" t="s">
        <v>89</v>
      </c>
      <c r="D84" s="273" t="s">
        <v>478</v>
      </c>
      <c r="E84" s="272">
        <v>1</v>
      </c>
    </row>
    <row r="85" spans="1:5" ht="13.5" x14ac:dyDescent="0.25">
      <c r="A85" s="273" t="s">
        <v>498</v>
      </c>
      <c r="B85" s="273" t="s">
        <v>480</v>
      </c>
      <c r="C85" s="273" t="s">
        <v>89</v>
      </c>
      <c r="D85" s="273" t="s">
        <v>481</v>
      </c>
      <c r="E85" s="272">
        <v>4</v>
      </c>
    </row>
    <row r="86" spans="1:5" ht="13.5" x14ac:dyDescent="0.25">
      <c r="A86" s="273" t="s">
        <v>498</v>
      </c>
      <c r="B86" s="273" t="s">
        <v>482</v>
      </c>
      <c r="C86" s="273" t="s">
        <v>89</v>
      </c>
      <c r="D86" s="273" t="s">
        <v>483</v>
      </c>
      <c r="E86" s="272">
        <v>7</v>
      </c>
    </row>
    <row r="87" spans="1:5" ht="13.5" x14ac:dyDescent="0.25">
      <c r="A87" s="273" t="s">
        <v>498</v>
      </c>
      <c r="B87" s="273" t="s">
        <v>486</v>
      </c>
      <c r="C87" s="273" t="s">
        <v>89</v>
      </c>
      <c r="D87" s="273" t="s">
        <v>487</v>
      </c>
      <c r="E87" s="272">
        <v>2</v>
      </c>
    </row>
    <row r="88" spans="1:5" ht="13.5" x14ac:dyDescent="0.25">
      <c r="A88" s="273" t="s">
        <v>498</v>
      </c>
      <c r="B88" s="273" t="s">
        <v>490</v>
      </c>
      <c r="C88" s="273" t="s">
        <v>89</v>
      </c>
      <c r="D88" s="273" t="s">
        <v>489</v>
      </c>
      <c r="E88" s="272">
        <v>1</v>
      </c>
    </row>
    <row r="89" spans="1:5" x14ac:dyDescent="0.2">
      <c r="E89" s="272">
        <f>SUM(E2:E88)</f>
        <v>25085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44"/>
  <sheetViews>
    <sheetView workbookViewId="0">
      <pane xSplit="3" ySplit="6" topLeftCell="D7" activePane="bottomRight" state="frozen"/>
      <selection activeCell="C39" sqref="C39"/>
      <selection pane="topRight" activeCell="C39" sqref="C39"/>
      <selection pane="bottomLeft" activeCell="C39" sqref="C39"/>
      <selection pane="bottomRight" activeCell="B3" sqref="B3"/>
    </sheetView>
  </sheetViews>
  <sheetFormatPr defaultRowHeight="12.75" outlineLevelCol="2" x14ac:dyDescent="0.2"/>
  <cols>
    <col min="1" max="1" width="5.5703125" style="36" customWidth="1"/>
    <col min="2" max="2" width="55.7109375" style="36" customWidth="1"/>
    <col min="3" max="3" width="6.42578125" style="36" customWidth="1"/>
    <col min="4" max="6" width="15.85546875" style="36" customWidth="1"/>
    <col min="7" max="7" width="12.7109375" style="36" hidden="1" customWidth="1" outlineLevel="1"/>
    <col min="8" max="9" width="15.85546875" style="36" hidden="1" customWidth="1" outlineLevel="1"/>
    <col min="10" max="10" width="13.85546875" style="36" customWidth="1" collapsed="1"/>
    <col min="11" max="13" width="13.85546875" style="36" hidden="1" customWidth="1" outlineLevel="1"/>
    <col min="14" max="14" width="13.42578125" style="36" bestFit="1" customWidth="1" collapsed="1"/>
    <col min="15" max="17" width="13.42578125" style="36" hidden="1" customWidth="1" outlineLevel="2"/>
    <col min="18" max="20" width="13.42578125" style="36" bestFit="1" customWidth="1" collapsed="1"/>
    <col min="21" max="16384" width="9.140625" style="36"/>
  </cols>
  <sheetData>
    <row r="1" spans="1:20" x14ac:dyDescent="0.2">
      <c r="A1" s="37"/>
      <c r="B1" s="38" t="s">
        <v>272</v>
      </c>
      <c r="C1" s="78"/>
      <c r="F1" s="79"/>
      <c r="G1" s="79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x14ac:dyDescent="0.2">
      <c r="A2" s="39"/>
      <c r="B2" s="40"/>
      <c r="C2" s="78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x14ac:dyDescent="0.2">
      <c r="A3" s="39"/>
      <c r="B3" s="40" t="s">
        <v>204</v>
      </c>
      <c r="C3" s="76"/>
      <c r="F3" s="80"/>
      <c r="G3" s="80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0" ht="13.5" thickBot="1" x14ac:dyDescent="0.25">
      <c r="A4" s="39"/>
      <c r="B4" s="40"/>
      <c r="C4" s="76"/>
      <c r="D4" s="211" t="s">
        <v>271</v>
      </c>
      <c r="E4" s="211" t="s">
        <v>270</v>
      </c>
      <c r="F4" s="211" t="s">
        <v>205</v>
      </c>
      <c r="G4" s="211" t="s">
        <v>426</v>
      </c>
      <c r="H4" s="76" t="s">
        <v>446</v>
      </c>
      <c r="I4" s="76" t="s">
        <v>449</v>
      </c>
      <c r="J4" s="76" t="s">
        <v>467</v>
      </c>
      <c r="K4" s="211" t="s">
        <v>500</v>
      </c>
      <c r="L4" s="211" t="s">
        <v>622</v>
      </c>
      <c r="M4" s="211" t="s">
        <v>450</v>
      </c>
      <c r="N4" s="211" t="s">
        <v>728</v>
      </c>
      <c r="O4" s="211" t="s">
        <v>729</v>
      </c>
      <c r="P4" s="211" t="s">
        <v>759</v>
      </c>
      <c r="Q4" s="211" t="s">
        <v>789</v>
      </c>
      <c r="R4" s="211" t="s">
        <v>883</v>
      </c>
      <c r="S4" s="211" t="s">
        <v>885</v>
      </c>
      <c r="T4" s="211" t="s">
        <v>928</v>
      </c>
    </row>
    <row r="5" spans="1:20" ht="18.75" customHeight="1" x14ac:dyDescent="0.2">
      <c r="A5" s="41" t="s">
        <v>77</v>
      </c>
      <c r="B5" s="42" t="s">
        <v>78</v>
      </c>
      <c r="C5" s="43"/>
      <c r="D5" s="77">
        <f>SUM(D6,D16,D27,D33)</f>
        <v>5288982671.9000006</v>
      </c>
      <c r="E5" s="77">
        <f>SUM(E6,E16,E27,E33)</f>
        <v>4993359294.9100008</v>
      </c>
      <c r="F5" s="77">
        <f>SUM(F6,F16,F27,F33)</f>
        <v>4632500140.4100008</v>
      </c>
      <c r="G5" s="77">
        <f>SUM(G6,G16,G27,G33)</f>
        <v>4560538692.6099997</v>
      </c>
      <c r="H5" s="77">
        <f>SUM(H6,H16,H27,H33)</f>
        <v>4484055761.3599997</v>
      </c>
      <c r="I5" s="77">
        <v>4403110439.7200003</v>
      </c>
      <c r="J5" s="77">
        <v>4327256129.9200001</v>
      </c>
      <c r="K5" s="77">
        <v>4260588421.1800003</v>
      </c>
      <c r="L5" s="77">
        <v>4203799506.8900003</v>
      </c>
      <c r="M5" s="77">
        <v>4147978260.3800001</v>
      </c>
      <c r="N5" s="77">
        <v>4070581801.5700002</v>
      </c>
      <c r="O5" s="77">
        <v>4029166475.7100005</v>
      </c>
      <c r="P5" s="77">
        <v>3971297839.9000006</v>
      </c>
      <c r="Q5" s="77">
        <v>3952541635.9200001</v>
      </c>
      <c r="R5" s="77">
        <v>3972871240.9600005</v>
      </c>
      <c r="S5" s="77">
        <v>3931169023.4900007</v>
      </c>
      <c r="T5" s="77">
        <v>3903808520.3200006</v>
      </c>
    </row>
    <row r="6" spans="1:20" x14ac:dyDescent="0.2">
      <c r="A6" s="45" t="s">
        <v>79</v>
      </c>
      <c r="B6" s="46" t="s">
        <v>80</v>
      </c>
      <c r="C6" s="47"/>
      <c r="D6" s="48">
        <f>SUM(D7:D15)</f>
        <v>35130188.060000002</v>
      </c>
      <c r="E6" s="48">
        <f>SUM(E7:E15)</f>
        <v>21686928.870000001</v>
      </c>
      <c r="F6" s="48">
        <f>SUM(F7:F15)</f>
        <v>7316997.4699999997</v>
      </c>
      <c r="G6" s="48">
        <f>SUM(G7:G15)</f>
        <v>4856243.6500000004</v>
      </c>
      <c r="H6" s="48">
        <f>SUM(H7:H15)</f>
        <v>3317439.54</v>
      </c>
      <c r="I6" s="48">
        <v>3855575.64</v>
      </c>
      <c r="J6" s="48">
        <v>4332506.03</v>
      </c>
      <c r="K6" s="48">
        <v>3979488.37</v>
      </c>
      <c r="L6" s="48">
        <v>3529100.37</v>
      </c>
      <c r="M6" s="48">
        <v>3061769.12</v>
      </c>
      <c r="N6" s="48">
        <v>2800057.17</v>
      </c>
      <c r="O6" s="48">
        <v>2222182.17</v>
      </c>
      <c r="P6" s="48">
        <v>2142545.77</v>
      </c>
      <c r="Q6" s="48">
        <v>1779884.98</v>
      </c>
      <c r="R6" s="48">
        <v>1561265.08</v>
      </c>
      <c r="S6" s="48">
        <v>5740690.1299999999</v>
      </c>
      <c r="T6" s="48">
        <v>5277080.25</v>
      </c>
    </row>
    <row r="7" spans="1:20" x14ac:dyDescent="0.2">
      <c r="A7" s="49" t="s">
        <v>81</v>
      </c>
      <c r="B7" s="50" t="s">
        <v>82</v>
      </c>
      <c r="C7" s="51" t="s">
        <v>83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</row>
    <row r="8" spans="1:20" x14ac:dyDescent="0.2">
      <c r="A8" s="53" t="s">
        <v>84</v>
      </c>
      <c r="B8" s="54" t="s">
        <v>85</v>
      </c>
      <c r="C8" s="51" t="s">
        <v>86</v>
      </c>
      <c r="D8" s="52">
        <v>35055630</v>
      </c>
      <c r="E8" s="52">
        <v>21538712</v>
      </c>
      <c r="F8" s="52">
        <v>6899422</v>
      </c>
      <c r="G8" s="52">
        <v>4497010</v>
      </c>
      <c r="H8" s="52">
        <v>2941027</v>
      </c>
      <c r="I8" s="52">
        <v>3479840</v>
      </c>
      <c r="J8" s="52">
        <v>2825971</v>
      </c>
      <c r="K8" s="52">
        <v>3473902</v>
      </c>
      <c r="L8" s="52">
        <v>3050712</v>
      </c>
      <c r="M8" s="52">
        <v>2599383</v>
      </c>
      <c r="N8" s="52">
        <v>2192720</v>
      </c>
      <c r="O8" s="52">
        <v>1649573</v>
      </c>
      <c r="P8" s="52">
        <v>1496833</v>
      </c>
      <c r="Q8" s="52">
        <v>1243872</v>
      </c>
      <c r="R8" s="52">
        <v>1040315</v>
      </c>
      <c r="S8" s="52">
        <v>5198790</v>
      </c>
      <c r="T8" s="52">
        <v>4757649</v>
      </c>
    </row>
    <row r="9" spans="1:20" x14ac:dyDescent="0.2">
      <c r="A9" s="53" t="s">
        <v>87</v>
      </c>
      <c r="B9" s="54" t="s">
        <v>88</v>
      </c>
      <c r="C9" s="51" t="s">
        <v>89</v>
      </c>
      <c r="D9" s="52">
        <v>0</v>
      </c>
      <c r="E9" s="52">
        <v>0</v>
      </c>
      <c r="F9" s="52">
        <v>66217</v>
      </c>
      <c r="G9" s="52">
        <v>60703</v>
      </c>
      <c r="H9" s="52">
        <v>55189</v>
      </c>
      <c r="I9" s="52">
        <v>49675</v>
      </c>
      <c r="J9" s="52">
        <v>304287</v>
      </c>
      <c r="K9" s="52">
        <v>277089</v>
      </c>
      <c r="L9" s="52">
        <v>249891</v>
      </c>
      <c r="M9" s="52">
        <v>222693</v>
      </c>
      <c r="N9" s="52">
        <v>285458</v>
      </c>
      <c r="O9" s="52">
        <v>250730</v>
      </c>
      <c r="P9" s="52">
        <v>216002</v>
      </c>
      <c r="Q9" s="52">
        <v>181274</v>
      </c>
      <c r="R9" s="52">
        <v>146569</v>
      </c>
      <c r="S9" s="52">
        <v>117334</v>
      </c>
      <c r="T9" s="52">
        <v>88099</v>
      </c>
    </row>
    <row r="10" spans="1:20" x14ac:dyDescent="0.2">
      <c r="A10" s="53" t="s">
        <v>90</v>
      </c>
      <c r="B10" s="54" t="s">
        <v>91</v>
      </c>
      <c r="C10" s="51" t="s">
        <v>92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</row>
    <row r="11" spans="1:20" x14ac:dyDescent="0.2">
      <c r="A11" s="53" t="s">
        <v>93</v>
      </c>
      <c r="B11" s="54" t="s">
        <v>94</v>
      </c>
      <c r="C11" s="51" t="s">
        <v>95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-55000</v>
      </c>
      <c r="T11" s="52">
        <v>0</v>
      </c>
    </row>
    <row r="12" spans="1:20" x14ac:dyDescent="0.2">
      <c r="A12" s="53" t="s">
        <v>96</v>
      </c>
      <c r="B12" s="54" t="s">
        <v>97</v>
      </c>
      <c r="C12" s="51" t="s">
        <v>98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</row>
    <row r="13" spans="1:20" x14ac:dyDescent="0.2">
      <c r="A13" s="53" t="s">
        <v>99</v>
      </c>
      <c r="B13" s="54" t="s">
        <v>100</v>
      </c>
      <c r="C13" s="51" t="s">
        <v>101</v>
      </c>
      <c r="D13" s="52">
        <v>74558.06</v>
      </c>
      <c r="E13" s="52">
        <v>148216.87</v>
      </c>
      <c r="F13" s="52">
        <v>351358.47</v>
      </c>
      <c r="G13" s="52">
        <v>298530.65000000002</v>
      </c>
      <c r="H13" s="52">
        <v>321223.53999999998</v>
      </c>
      <c r="I13" s="52">
        <v>326060.64</v>
      </c>
      <c r="J13" s="52">
        <v>1202248.03</v>
      </c>
      <c r="K13" s="52">
        <v>228497.37</v>
      </c>
      <c r="L13" s="52">
        <v>228497.37</v>
      </c>
      <c r="M13" s="52">
        <v>239693.12</v>
      </c>
      <c r="N13" s="52">
        <v>321879.17</v>
      </c>
      <c r="O13" s="52">
        <v>321879.17</v>
      </c>
      <c r="P13" s="52">
        <v>429710.77</v>
      </c>
      <c r="Q13" s="52">
        <v>354738.98</v>
      </c>
      <c r="R13" s="52">
        <v>374381.08</v>
      </c>
      <c r="S13" s="52">
        <v>479566.13</v>
      </c>
      <c r="T13" s="52">
        <v>431332.25</v>
      </c>
    </row>
    <row r="14" spans="1:20" x14ac:dyDescent="0.2">
      <c r="A14" s="53" t="s">
        <v>103</v>
      </c>
      <c r="B14" s="54" t="s">
        <v>104</v>
      </c>
      <c r="C14" s="51" t="s">
        <v>105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</row>
    <row r="15" spans="1:20" x14ac:dyDescent="0.2">
      <c r="A15" s="53" t="s">
        <v>106</v>
      </c>
      <c r="B15" s="54" t="s">
        <v>107</v>
      </c>
      <c r="C15" s="51" t="s">
        <v>108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</row>
    <row r="16" spans="1:20" x14ac:dyDescent="0.2">
      <c r="A16" s="55" t="s">
        <v>109</v>
      </c>
      <c r="B16" s="56" t="s">
        <v>110</v>
      </c>
      <c r="C16" s="57"/>
      <c r="D16" s="48">
        <f>SUM(D17:D26)</f>
        <v>5251370083.8400002</v>
      </c>
      <c r="E16" s="48">
        <f>SUM(E17:E26)</f>
        <v>4971089488.0400009</v>
      </c>
      <c r="F16" s="48">
        <f>SUM(F17:F26)</f>
        <v>4624493006.1500006</v>
      </c>
      <c r="G16" s="48">
        <f>SUM(G17:G26)</f>
        <v>4544602312.1700001</v>
      </c>
      <c r="H16" s="48">
        <f>SUM(H17:H26)</f>
        <v>4469658185.0299997</v>
      </c>
      <c r="I16" s="48">
        <v>4388174727.29</v>
      </c>
      <c r="J16" s="48">
        <v>4322280620.4400005</v>
      </c>
      <c r="K16" s="48">
        <v>4255965929.3600006</v>
      </c>
      <c r="L16" s="48">
        <v>4199443696.1000004</v>
      </c>
      <c r="M16" s="48">
        <v>4144089780.8400002</v>
      </c>
      <c r="N16" s="48">
        <v>4067036457.77</v>
      </c>
      <c r="O16" s="48">
        <v>4026201625.4300003</v>
      </c>
      <c r="P16" s="48">
        <v>3968410007.5000005</v>
      </c>
      <c r="Q16" s="48">
        <v>3950019258.7800002</v>
      </c>
      <c r="R16" s="48">
        <v>3970345440.6300006</v>
      </c>
      <c r="S16" s="48">
        <v>3924463798.1100006</v>
      </c>
      <c r="T16" s="48">
        <v>3897567004.8200006</v>
      </c>
    </row>
    <row r="17" spans="1:20" x14ac:dyDescent="0.2">
      <c r="A17" s="49" t="s">
        <v>81</v>
      </c>
      <c r="B17" s="58" t="s">
        <v>111</v>
      </c>
      <c r="C17" s="51" t="s">
        <v>112</v>
      </c>
      <c r="D17" s="52">
        <v>85519852</v>
      </c>
      <c r="E17" s="52">
        <v>85519852</v>
      </c>
      <c r="F17" s="52">
        <v>85519852</v>
      </c>
      <c r="G17" s="52">
        <v>85519852</v>
      </c>
      <c r="H17" s="52">
        <v>85052545</v>
      </c>
      <c r="I17" s="52">
        <v>85052545</v>
      </c>
      <c r="J17" s="52">
        <v>85052545</v>
      </c>
      <c r="K17" s="52">
        <v>85052545</v>
      </c>
      <c r="L17" s="52">
        <v>85052545</v>
      </c>
      <c r="M17" s="52">
        <v>85052545</v>
      </c>
      <c r="N17" s="52">
        <v>85052545</v>
      </c>
      <c r="O17" s="52">
        <v>85052545</v>
      </c>
      <c r="P17" s="52">
        <v>85052545</v>
      </c>
      <c r="Q17" s="52">
        <v>85052545</v>
      </c>
      <c r="R17" s="52">
        <v>85052545</v>
      </c>
      <c r="S17" s="52">
        <v>85052545</v>
      </c>
      <c r="T17" s="52">
        <v>85052545</v>
      </c>
    </row>
    <row r="18" spans="1:20" x14ac:dyDescent="0.2">
      <c r="A18" s="53" t="s">
        <v>84</v>
      </c>
      <c r="B18" s="50" t="s">
        <v>113</v>
      </c>
      <c r="C18" s="51" t="s">
        <v>114</v>
      </c>
      <c r="D18" s="52">
        <v>1062051</v>
      </c>
      <c r="E18" s="52">
        <v>1062051</v>
      </c>
      <c r="F18" s="52">
        <v>1062051</v>
      </c>
      <c r="G18" s="52">
        <v>1062051</v>
      </c>
      <c r="H18" s="52">
        <v>1062051</v>
      </c>
      <c r="I18" s="52">
        <v>1062051</v>
      </c>
      <c r="J18" s="52">
        <v>1062051</v>
      </c>
      <c r="K18" s="52">
        <v>1062051</v>
      </c>
      <c r="L18" s="52">
        <v>1062051</v>
      </c>
      <c r="M18" s="52">
        <v>1067051</v>
      </c>
      <c r="N18" s="52">
        <v>1067051</v>
      </c>
      <c r="O18" s="52">
        <v>1067051</v>
      </c>
      <c r="P18" s="52">
        <v>1087051</v>
      </c>
      <c r="Q18" s="52">
        <v>1087051</v>
      </c>
      <c r="R18" s="52">
        <v>1087051</v>
      </c>
      <c r="S18" s="52">
        <v>1087051</v>
      </c>
      <c r="T18" s="52">
        <v>1087051</v>
      </c>
    </row>
    <row r="19" spans="1:20" x14ac:dyDescent="0.2">
      <c r="A19" s="53" t="s">
        <v>87</v>
      </c>
      <c r="B19" s="54" t="s">
        <v>115</v>
      </c>
      <c r="C19" s="51" t="s">
        <v>116</v>
      </c>
      <c r="D19" s="52">
        <v>2725457089.8000002</v>
      </c>
      <c r="E19" s="52">
        <v>3511697344.2600002</v>
      </c>
      <c r="F19" s="52">
        <v>3449695735.2600002</v>
      </c>
      <c r="G19" s="52">
        <v>3432240079.2600002</v>
      </c>
      <c r="H19" s="52">
        <v>3410262542.2600002</v>
      </c>
      <c r="I19" s="52">
        <v>3389592378.2600002</v>
      </c>
      <c r="J19" s="52">
        <v>3392378959.2600002</v>
      </c>
      <c r="K19" s="52">
        <v>3370527748.2600002</v>
      </c>
      <c r="L19" s="52">
        <v>3351738464.2600002</v>
      </c>
      <c r="M19" s="52">
        <v>3340844317.2600002</v>
      </c>
      <c r="N19" s="52">
        <v>3343217850.2600002</v>
      </c>
      <c r="O19" s="52">
        <v>3328309002.2600002</v>
      </c>
      <c r="P19" s="52">
        <v>3307675853.2600002</v>
      </c>
      <c r="Q19" s="52">
        <v>3286676453.2600002</v>
      </c>
      <c r="R19" s="52">
        <v>3287011853.2600002</v>
      </c>
      <c r="S19" s="52">
        <v>3270844907.2600002</v>
      </c>
      <c r="T19" s="52">
        <v>3250339529.2600002</v>
      </c>
    </row>
    <row r="20" spans="1:20" x14ac:dyDescent="0.2">
      <c r="A20" s="53" t="s">
        <v>90</v>
      </c>
      <c r="B20" s="54" t="s">
        <v>117</v>
      </c>
      <c r="C20" s="51" t="s">
        <v>118</v>
      </c>
      <c r="D20" s="52">
        <v>1536366977.5</v>
      </c>
      <c r="E20" s="52">
        <v>1360890696.8499999</v>
      </c>
      <c r="F20" s="52">
        <v>1080392444.47</v>
      </c>
      <c r="G20" s="52">
        <v>1016820915.67</v>
      </c>
      <c r="H20" s="52">
        <v>950831911.87</v>
      </c>
      <c r="I20" s="52">
        <v>880967493.28999996</v>
      </c>
      <c r="J20" s="52">
        <v>819839680.47000003</v>
      </c>
      <c r="K20" s="52">
        <v>760521076.47000003</v>
      </c>
      <c r="L20" s="52">
        <v>711648821.19000006</v>
      </c>
      <c r="M20" s="52">
        <v>663189903.51999998</v>
      </c>
      <c r="N20" s="52">
        <v>606840755.51999998</v>
      </c>
      <c r="O20" s="52">
        <v>580665342.62</v>
      </c>
      <c r="P20" s="52">
        <v>539735758.79999995</v>
      </c>
      <c r="Q20" s="52">
        <v>552329758.82000005</v>
      </c>
      <c r="R20" s="52">
        <v>589816950.32000005</v>
      </c>
      <c r="S20" s="52">
        <v>558772955.32000005</v>
      </c>
      <c r="T20" s="52">
        <v>531115849.72000003</v>
      </c>
    </row>
    <row r="21" spans="1:20" x14ac:dyDescent="0.2">
      <c r="A21" s="53" t="s">
        <v>93</v>
      </c>
      <c r="B21" s="54" t="s">
        <v>119</v>
      </c>
      <c r="C21" s="51" t="s">
        <v>120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</row>
    <row r="22" spans="1:20" x14ac:dyDescent="0.2">
      <c r="A22" s="53" t="s">
        <v>96</v>
      </c>
      <c r="B22" s="54" t="s">
        <v>121</v>
      </c>
      <c r="C22" s="51" t="s">
        <v>122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55000</v>
      </c>
      <c r="T22" s="52">
        <v>0</v>
      </c>
    </row>
    <row r="23" spans="1:20" x14ac:dyDescent="0.2">
      <c r="A23" s="53" t="s">
        <v>99</v>
      </c>
      <c r="B23" s="54" t="s">
        <v>123</v>
      </c>
      <c r="C23" s="51" t="s">
        <v>124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</row>
    <row r="24" spans="1:20" x14ac:dyDescent="0.2">
      <c r="A24" s="53" t="s">
        <v>102</v>
      </c>
      <c r="B24" s="54" t="s">
        <v>125</v>
      </c>
      <c r="C24" s="51" t="s">
        <v>126</v>
      </c>
      <c r="D24" s="52">
        <v>897630040.53999996</v>
      </c>
      <c r="E24" s="52">
        <v>6585470.9299999997</v>
      </c>
      <c r="F24" s="52">
        <v>7682623.4199999999</v>
      </c>
      <c r="G24" s="52">
        <v>8819114.2400000002</v>
      </c>
      <c r="H24" s="52">
        <v>10580834.9</v>
      </c>
      <c r="I24" s="52">
        <v>19631959.739999998</v>
      </c>
      <c r="J24" s="52">
        <v>12079084.710000001</v>
      </c>
      <c r="K24" s="52">
        <v>26934208.629999999</v>
      </c>
      <c r="L24" s="52">
        <v>38073514.649999999</v>
      </c>
      <c r="M24" s="52">
        <v>42067664.060000002</v>
      </c>
      <c r="N24" s="52">
        <v>19130255.989999998</v>
      </c>
      <c r="O24" s="52">
        <v>19379684.550000001</v>
      </c>
      <c r="P24" s="52">
        <v>23130799.440000001</v>
      </c>
      <c r="Q24" s="52">
        <v>24873450.699999999</v>
      </c>
      <c r="R24" s="52">
        <v>7377041.0499999998</v>
      </c>
      <c r="S24" s="52">
        <v>8651339.5299999993</v>
      </c>
      <c r="T24" s="52">
        <v>29972029.84</v>
      </c>
    </row>
    <row r="25" spans="1:20" x14ac:dyDescent="0.2">
      <c r="A25" s="49" t="s">
        <v>106</v>
      </c>
      <c r="B25" s="54" t="s">
        <v>127</v>
      </c>
      <c r="C25" s="51" t="s">
        <v>128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</row>
    <row r="26" spans="1:20" x14ac:dyDescent="0.2">
      <c r="A26" s="49" t="s">
        <v>129</v>
      </c>
      <c r="B26" s="54" t="s">
        <v>130</v>
      </c>
      <c r="C26" s="51" t="s">
        <v>131</v>
      </c>
      <c r="D26" s="52">
        <v>5334073</v>
      </c>
      <c r="E26" s="52">
        <v>5334073</v>
      </c>
      <c r="F26" s="52">
        <v>140300</v>
      </c>
      <c r="G26" s="52">
        <v>140300</v>
      </c>
      <c r="H26" s="52">
        <v>11868300</v>
      </c>
      <c r="I26" s="52">
        <v>11868300</v>
      </c>
      <c r="J26" s="52">
        <v>11868300</v>
      </c>
      <c r="K26" s="52">
        <v>11868300</v>
      </c>
      <c r="L26" s="52">
        <v>11868300</v>
      </c>
      <c r="M26" s="52">
        <v>11868300</v>
      </c>
      <c r="N26" s="52">
        <v>11728000</v>
      </c>
      <c r="O26" s="52">
        <v>11728000</v>
      </c>
      <c r="P26" s="52">
        <v>11728000</v>
      </c>
      <c r="Q26" s="52">
        <v>0</v>
      </c>
      <c r="R26" s="52">
        <v>0</v>
      </c>
      <c r="S26" s="52">
        <v>0</v>
      </c>
      <c r="T26" s="52">
        <v>0</v>
      </c>
    </row>
    <row r="27" spans="1:20" x14ac:dyDescent="0.2">
      <c r="A27" s="45" t="s">
        <v>132</v>
      </c>
      <c r="B27" s="56" t="s">
        <v>133</v>
      </c>
      <c r="C27" s="57"/>
      <c r="D27" s="48">
        <f>SUM(D28:D32)</f>
        <v>0</v>
      </c>
      <c r="E27" s="48">
        <f>SUM(E28:E32)</f>
        <v>0</v>
      </c>
      <c r="F27" s="48">
        <f t="shared" ref="F27" si="0">SUM(F28:F32)</f>
        <v>0</v>
      </c>
      <c r="G27" s="48">
        <f t="shared" ref="G27" si="1">SUM(G28:G32)</f>
        <v>0</v>
      </c>
      <c r="H27" s="48">
        <f>SUM(H28:H32)</f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</row>
    <row r="28" spans="1:20" x14ac:dyDescent="0.2">
      <c r="A28" s="49" t="s">
        <v>81</v>
      </c>
      <c r="B28" s="54" t="s">
        <v>134</v>
      </c>
      <c r="C28" s="51" t="s">
        <v>135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</row>
    <row r="29" spans="1:20" x14ac:dyDescent="0.2">
      <c r="A29" s="53" t="s">
        <v>84</v>
      </c>
      <c r="B29" s="54" t="s">
        <v>136</v>
      </c>
      <c r="C29" s="51" t="s">
        <v>137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</row>
    <row r="30" spans="1:20" x14ac:dyDescent="0.2">
      <c r="A30" s="53" t="s">
        <v>87</v>
      </c>
      <c r="B30" s="54" t="s">
        <v>138</v>
      </c>
      <c r="C30" s="51" t="s">
        <v>139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</row>
    <row r="31" spans="1:20" x14ac:dyDescent="0.2">
      <c r="A31" s="53" t="s">
        <v>90</v>
      </c>
      <c r="B31" s="54" t="s">
        <v>140</v>
      </c>
      <c r="C31" s="51" t="s">
        <v>141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</row>
    <row r="32" spans="1:20" x14ac:dyDescent="0.2">
      <c r="A32" s="53" t="s">
        <v>93</v>
      </c>
      <c r="B32" s="54" t="s">
        <v>142</v>
      </c>
      <c r="C32" s="51" t="s">
        <v>143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</row>
    <row r="33" spans="1:20" x14ac:dyDescent="0.2">
      <c r="A33" s="45" t="s">
        <v>144</v>
      </c>
      <c r="B33" s="56" t="s">
        <v>145</v>
      </c>
      <c r="C33" s="57"/>
      <c r="D33" s="48">
        <f>SUM(D34:D38)</f>
        <v>2482400</v>
      </c>
      <c r="E33" s="48">
        <f>SUM(E34:E38)</f>
        <v>582878</v>
      </c>
      <c r="F33" s="48">
        <f>SUM(F34:F38)</f>
        <v>690136.79</v>
      </c>
      <c r="G33" s="48">
        <f>SUM(G34:G38)</f>
        <v>11080136.789999999</v>
      </c>
      <c r="H33" s="48">
        <f>SUM(H34:H38)</f>
        <v>11080136.789999999</v>
      </c>
      <c r="I33" s="48">
        <v>11080136.789999999</v>
      </c>
      <c r="J33" s="48">
        <v>643003.45000000007</v>
      </c>
      <c r="K33" s="48">
        <v>643003.45000000007</v>
      </c>
      <c r="L33" s="48">
        <v>826710.42</v>
      </c>
      <c r="M33" s="48">
        <v>826710.42</v>
      </c>
      <c r="N33" s="48">
        <v>745286.63</v>
      </c>
      <c r="O33" s="48">
        <v>742668.11</v>
      </c>
      <c r="P33" s="48">
        <v>745286.63</v>
      </c>
      <c r="Q33" s="48">
        <v>742492.16000000003</v>
      </c>
      <c r="R33" s="48">
        <v>964535.25</v>
      </c>
      <c r="S33" s="48">
        <v>964535.25</v>
      </c>
      <c r="T33" s="48">
        <v>964435.25</v>
      </c>
    </row>
    <row r="34" spans="1:20" x14ac:dyDescent="0.2">
      <c r="A34" s="49" t="s">
        <v>81</v>
      </c>
      <c r="B34" s="54" t="s">
        <v>146</v>
      </c>
      <c r="C34" s="60">
        <v>462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</row>
    <row r="35" spans="1:20" x14ac:dyDescent="0.2">
      <c r="A35" s="53" t="s">
        <v>84</v>
      </c>
      <c r="B35" s="58" t="s">
        <v>147</v>
      </c>
      <c r="C35" s="61">
        <v>464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</row>
    <row r="36" spans="1:20" x14ac:dyDescent="0.2">
      <c r="A36" s="53" t="s">
        <v>87</v>
      </c>
      <c r="B36" s="58" t="s">
        <v>148</v>
      </c>
      <c r="C36" s="61">
        <v>465</v>
      </c>
      <c r="D36" s="52">
        <v>2482400</v>
      </c>
      <c r="E36" s="52">
        <v>582878</v>
      </c>
      <c r="F36" s="52">
        <v>632679.66</v>
      </c>
      <c r="G36" s="52">
        <v>632679.66</v>
      </c>
      <c r="H36" s="52">
        <v>632679.66</v>
      </c>
      <c r="I36" s="52">
        <v>632679.66</v>
      </c>
      <c r="J36" s="52">
        <v>632679.66</v>
      </c>
      <c r="K36" s="52">
        <v>632679.66</v>
      </c>
      <c r="L36" s="52">
        <v>632679.66</v>
      </c>
      <c r="M36" s="52">
        <v>632679.66</v>
      </c>
      <c r="N36" s="52">
        <v>633579.66</v>
      </c>
      <c r="O36" s="52">
        <v>633579.66</v>
      </c>
      <c r="P36" s="52">
        <v>633579.66</v>
      </c>
      <c r="Q36" s="52">
        <v>633579.66</v>
      </c>
      <c r="R36" s="52">
        <v>633579.66</v>
      </c>
      <c r="S36" s="52">
        <v>633579.66</v>
      </c>
      <c r="T36" s="52">
        <v>633579.66</v>
      </c>
    </row>
    <row r="37" spans="1:20" x14ac:dyDescent="0.2">
      <c r="A37" s="53" t="s">
        <v>93</v>
      </c>
      <c r="B37" s="54" t="s">
        <v>149</v>
      </c>
      <c r="C37" s="60">
        <v>469</v>
      </c>
      <c r="D37" s="52">
        <v>0</v>
      </c>
      <c r="E37" s="52">
        <v>0</v>
      </c>
      <c r="F37" s="52">
        <v>57457.13</v>
      </c>
      <c r="G37" s="52">
        <v>57457.13</v>
      </c>
      <c r="H37" s="52">
        <v>57457.13</v>
      </c>
      <c r="I37" s="52">
        <v>57457.13</v>
      </c>
      <c r="J37" s="52">
        <v>10323.790000000001</v>
      </c>
      <c r="K37" s="52">
        <v>10323.790000000001</v>
      </c>
      <c r="L37" s="52">
        <v>194030.76</v>
      </c>
      <c r="M37" s="52">
        <v>194030.76</v>
      </c>
      <c r="N37" s="52">
        <v>111706.97</v>
      </c>
      <c r="O37" s="52">
        <v>109088.45</v>
      </c>
      <c r="P37" s="52">
        <v>111706.97</v>
      </c>
      <c r="Q37" s="52">
        <v>108912.5</v>
      </c>
      <c r="R37" s="52">
        <v>330955.59000000003</v>
      </c>
      <c r="S37" s="52">
        <v>330955.59000000003</v>
      </c>
      <c r="T37" s="52">
        <v>330855.59000000003</v>
      </c>
    </row>
    <row r="38" spans="1:20" x14ac:dyDescent="0.2">
      <c r="A38" s="53" t="s">
        <v>96</v>
      </c>
      <c r="B38" s="54" t="s">
        <v>150</v>
      </c>
      <c r="C38" s="60">
        <v>471</v>
      </c>
      <c r="D38" s="52">
        <v>0</v>
      </c>
      <c r="E38" s="52">
        <v>0</v>
      </c>
      <c r="F38" s="52">
        <v>0</v>
      </c>
      <c r="G38" s="52">
        <v>10390000</v>
      </c>
      <c r="H38" s="52">
        <v>10390000</v>
      </c>
      <c r="I38" s="52">
        <v>10390000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</row>
    <row r="39" spans="1:20" ht="18.75" customHeight="1" x14ac:dyDescent="0.2">
      <c r="A39" s="62" t="s">
        <v>151</v>
      </c>
      <c r="B39" s="63" t="s">
        <v>152</v>
      </c>
      <c r="C39" s="64"/>
      <c r="D39" s="65">
        <f>SUM(D40,D51,D71)</f>
        <v>1948552314.6499999</v>
      </c>
      <c r="E39" s="65">
        <f>SUM(E40,E51,E71)</f>
        <v>1235927606.76</v>
      </c>
      <c r="F39" s="65">
        <f>SUM(F40,F51,F71)</f>
        <v>1270529216.1900001</v>
      </c>
      <c r="G39" s="65">
        <f>SUM(G40,G51,G71)</f>
        <v>1224148292.1799998</v>
      </c>
      <c r="H39" s="65">
        <f>SUM(H40,H51,H71)</f>
        <v>1421868378.8299999</v>
      </c>
      <c r="I39" s="65">
        <v>1552997928.0999999</v>
      </c>
      <c r="J39" s="65">
        <v>1301288396.8699999</v>
      </c>
      <c r="K39" s="65">
        <v>1262015440.3699999</v>
      </c>
      <c r="L39" s="65">
        <v>1642348806.47</v>
      </c>
      <c r="M39" s="65">
        <v>1710499370.8200002</v>
      </c>
      <c r="N39" s="65">
        <v>1401836321.5800002</v>
      </c>
      <c r="O39" s="65">
        <v>1608200938.9400001</v>
      </c>
      <c r="P39" s="65">
        <v>2185529683.4099998</v>
      </c>
      <c r="Q39" s="65">
        <v>1913082282.03</v>
      </c>
      <c r="R39" s="65">
        <v>1726568775.5600004</v>
      </c>
      <c r="S39" s="65">
        <v>1742623177.1400001</v>
      </c>
      <c r="T39" s="65">
        <v>2154244313.9000001</v>
      </c>
    </row>
    <row r="40" spans="1:20" x14ac:dyDescent="0.2">
      <c r="A40" s="45" t="s">
        <v>79</v>
      </c>
      <c r="B40" s="56" t="s">
        <v>153</v>
      </c>
      <c r="C40" s="57"/>
      <c r="D40" s="48">
        <f>SUM(D41:D50)</f>
        <v>84098292.080000013</v>
      </c>
      <c r="E40" s="48">
        <f t="shared" ref="E40" si="2">SUM(E41:E50)</f>
        <v>88015630.109999999</v>
      </c>
      <c r="F40" s="48">
        <f t="shared" ref="F40" si="3">SUM(F41:F50)</f>
        <v>93518681.799999997</v>
      </c>
      <c r="G40" s="48">
        <f>SUM(G41:G50)</f>
        <v>85711895.269999996</v>
      </c>
      <c r="H40" s="48">
        <f t="shared" ref="H40" si="4">SUM(H41:H50)</f>
        <v>88223638.850000009</v>
      </c>
      <c r="I40" s="48">
        <v>83751284.11999999</v>
      </c>
      <c r="J40" s="48">
        <v>92955384.620000005</v>
      </c>
      <c r="K40" s="48">
        <v>89712923.269999996</v>
      </c>
      <c r="L40" s="48">
        <v>92104203.429999992</v>
      </c>
      <c r="M40" s="48">
        <v>83730250.399999991</v>
      </c>
      <c r="N40" s="48">
        <v>85934669.260000005</v>
      </c>
      <c r="O40" s="48">
        <v>98544799.230000004</v>
      </c>
      <c r="P40" s="48">
        <v>101780353.33999999</v>
      </c>
      <c r="Q40" s="48">
        <v>101343690.89</v>
      </c>
      <c r="R40" s="48">
        <v>136626252.95000002</v>
      </c>
      <c r="S40" s="48">
        <v>133178761.89999999</v>
      </c>
      <c r="T40" s="48">
        <v>127888003.48999999</v>
      </c>
    </row>
    <row r="41" spans="1:20" x14ac:dyDescent="0.2">
      <c r="A41" s="49" t="s">
        <v>81</v>
      </c>
      <c r="B41" s="54" t="s">
        <v>154</v>
      </c>
      <c r="C41" s="60">
        <v>111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</row>
    <row r="42" spans="1:20" x14ac:dyDescent="0.2">
      <c r="A42" s="53" t="s">
        <v>84</v>
      </c>
      <c r="B42" s="54" t="s">
        <v>155</v>
      </c>
      <c r="C42" s="60">
        <v>112</v>
      </c>
      <c r="D42" s="52">
        <v>9555379.8399999999</v>
      </c>
      <c r="E42" s="52">
        <v>8732683.1199999992</v>
      </c>
      <c r="F42" s="52">
        <v>8696137.6400000006</v>
      </c>
      <c r="G42" s="52">
        <v>8367643.25</v>
      </c>
      <c r="H42" s="52">
        <v>8492524.3900000006</v>
      </c>
      <c r="I42" s="52">
        <v>8221667.3700000001</v>
      </c>
      <c r="J42" s="52">
        <v>8109565.5</v>
      </c>
      <c r="K42" s="52">
        <v>8144723.4100000001</v>
      </c>
      <c r="L42" s="52">
        <v>8260935.6900000004</v>
      </c>
      <c r="M42" s="52">
        <v>7777180.6200000001</v>
      </c>
      <c r="N42" s="52">
        <v>8283846.9400000013</v>
      </c>
      <c r="O42" s="52">
        <v>9193511.25</v>
      </c>
      <c r="P42" s="52">
        <v>13231411.42</v>
      </c>
      <c r="Q42" s="52">
        <v>14964843.630000001</v>
      </c>
      <c r="R42" s="52">
        <v>36629148.799999997</v>
      </c>
      <c r="S42" s="52">
        <v>28708719.600000001</v>
      </c>
      <c r="T42" s="52">
        <v>26785371.859999999</v>
      </c>
    </row>
    <row r="43" spans="1:20" x14ac:dyDescent="0.2">
      <c r="A43" s="53" t="s">
        <v>87</v>
      </c>
      <c r="B43" s="66" t="s">
        <v>156</v>
      </c>
      <c r="C43" s="67">
        <v>119</v>
      </c>
      <c r="D43" s="59">
        <v>951815.27</v>
      </c>
      <c r="E43" s="59">
        <v>1033869.4299999999</v>
      </c>
      <c r="F43" s="59">
        <v>424617.86</v>
      </c>
      <c r="G43" s="59">
        <v>0</v>
      </c>
      <c r="H43" s="59">
        <v>16166.32</v>
      </c>
      <c r="I43" s="59">
        <v>3993</v>
      </c>
      <c r="J43" s="59">
        <v>335998.41</v>
      </c>
      <c r="K43" s="59">
        <v>34645.089999999997</v>
      </c>
      <c r="L43" s="59">
        <v>34645.089999999997</v>
      </c>
      <c r="M43" s="59">
        <v>23693.86</v>
      </c>
      <c r="N43" s="59">
        <v>145069.42000000001</v>
      </c>
      <c r="O43" s="59">
        <v>20813.509999999998</v>
      </c>
      <c r="P43" s="59">
        <v>0</v>
      </c>
      <c r="Q43" s="59">
        <v>0</v>
      </c>
      <c r="R43" s="59">
        <v>481785.92</v>
      </c>
      <c r="S43" s="59">
        <v>55847.09</v>
      </c>
      <c r="T43" s="59">
        <v>885.01</v>
      </c>
    </row>
    <row r="44" spans="1:20" x14ac:dyDescent="0.2">
      <c r="A44" s="49" t="s">
        <v>90</v>
      </c>
      <c r="B44" s="58" t="s">
        <v>157</v>
      </c>
      <c r="C44" s="61">
        <v>121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</row>
    <row r="45" spans="1:20" x14ac:dyDescent="0.2">
      <c r="A45" s="53" t="s">
        <v>93</v>
      </c>
      <c r="B45" s="54" t="s">
        <v>158</v>
      </c>
      <c r="C45" s="60">
        <v>122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</row>
    <row r="46" spans="1:20" x14ac:dyDescent="0.2">
      <c r="A46" s="53" t="s">
        <v>96</v>
      </c>
      <c r="B46" s="54" t="s">
        <v>159</v>
      </c>
      <c r="C46" s="60">
        <v>123</v>
      </c>
      <c r="D46" s="52">
        <v>226127.53</v>
      </c>
      <c r="E46" s="52">
        <v>346302.08</v>
      </c>
      <c r="F46" s="52">
        <v>271462.99</v>
      </c>
      <c r="G46" s="52">
        <v>335292.3</v>
      </c>
      <c r="H46" s="52">
        <v>319082.75</v>
      </c>
      <c r="I46" s="52">
        <v>255259.99</v>
      </c>
      <c r="J46" s="52">
        <v>246889.35</v>
      </c>
      <c r="K46" s="52">
        <v>369144.91</v>
      </c>
      <c r="L46" s="52">
        <v>365478.15</v>
      </c>
      <c r="M46" s="52">
        <v>295385.55</v>
      </c>
      <c r="N46" s="52">
        <v>288969.78000000003</v>
      </c>
      <c r="O46" s="52">
        <v>281502.26</v>
      </c>
      <c r="P46" s="52">
        <v>249688.04</v>
      </c>
      <c r="Q46" s="52">
        <v>224187.4</v>
      </c>
      <c r="R46" s="52">
        <v>310669.18</v>
      </c>
      <c r="S46" s="52">
        <v>295154.89</v>
      </c>
      <c r="T46" s="52">
        <v>371274.78</v>
      </c>
    </row>
    <row r="47" spans="1:20" x14ac:dyDescent="0.2">
      <c r="A47" s="49" t="s">
        <v>99</v>
      </c>
      <c r="B47" s="54" t="s">
        <v>160</v>
      </c>
      <c r="C47" s="60">
        <v>131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</row>
    <row r="48" spans="1:20" x14ac:dyDescent="0.2">
      <c r="A48" s="53" t="s">
        <v>102</v>
      </c>
      <c r="B48" s="54" t="s">
        <v>161</v>
      </c>
      <c r="C48" s="60">
        <v>132</v>
      </c>
      <c r="D48" s="52">
        <v>72925985.150000006</v>
      </c>
      <c r="E48" s="52">
        <v>75897129.939999998</v>
      </c>
      <c r="F48" s="52">
        <v>83594748.730000004</v>
      </c>
      <c r="G48" s="52">
        <v>76495763.129999995</v>
      </c>
      <c r="H48" s="52">
        <v>76767584.599999994</v>
      </c>
      <c r="I48" s="52">
        <v>72792233.799999997</v>
      </c>
      <c r="J48" s="52">
        <v>83464598.510000005</v>
      </c>
      <c r="K48" s="52">
        <v>80815795.670000002</v>
      </c>
      <c r="L48" s="52">
        <v>82937462.239999995</v>
      </c>
      <c r="M48" s="52">
        <v>75518250.659999996</v>
      </c>
      <c r="N48" s="52">
        <v>76018842.560000002</v>
      </c>
      <c r="O48" s="52">
        <v>88629525.370000005</v>
      </c>
      <c r="P48" s="52">
        <v>87956891.859999999</v>
      </c>
      <c r="Q48" s="52">
        <v>85924155.969999999</v>
      </c>
      <c r="R48" s="52">
        <v>98273889.280000001</v>
      </c>
      <c r="S48" s="52">
        <v>104054315.55</v>
      </c>
      <c r="T48" s="52">
        <v>100696765.63</v>
      </c>
    </row>
    <row r="49" spans="1:20" x14ac:dyDescent="0.2">
      <c r="A49" s="53" t="s">
        <v>103</v>
      </c>
      <c r="B49" s="54" t="s">
        <v>162</v>
      </c>
      <c r="C49" s="60">
        <v>138</v>
      </c>
      <c r="D49" s="52">
        <v>438984.29</v>
      </c>
      <c r="E49" s="52">
        <v>2005645.54</v>
      </c>
      <c r="F49" s="52">
        <v>531714.57999999996</v>
      </c>
      <c r="G49" s="52">
        <v>513196.59</v>
      </c>
      <c r="H49" s="52">
        <v>2628280.79</v>
      </c>
      <c r="I49" s="52">
        <v>2478129.96</v>
      </c>
      <c r="J49" s="52">
        <v>798332.85</v>
      </c>
      <c r="K49" s="52">
        <v>348614.19</v>
      </c>
      <c r="L49" s="52">
        <v>505682.26</v>
      </c>
      <c r="M49" s="52">
        <v>115739.71</v>
      </c>
      <c r="N49" s="52">
        <v>1197940.56</v>
      </c>
      <c r="O49" s="52">
        <v>419446.84</v>
      </c>
      <c r="P49" s="52">
        <v>342362.02</v>
      </c>
      <c r="Q49" s="52">
        <v>230503.89</v>
      </c>
      <c r="R49" s="52">
        <v>930759.77</v>
      </c>
      <c r="S49" s="52">
        <v>64724.77</v>
      </c>
      <c r="T49" s="52">
        <v>33706.21</v>
      </c>
    </row>
    <row r="50" spans="1:20" x14ac:dyDescent="0.2">
      <c r="A50" s="49" t="s">
        <v>106</v>
      </c>
      <c r="B50" s="54" t="s">
        <v>163</v>
      </c>
      <c r="C50" s="60">
        <v>139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</row>
    <row r="51" spans="1:20" x14ac:dyDescent="0.2">
      <c r="A51" s="45" t="s">
        <v>109</v>
      </c>
      <c r="B51" s="56" t="s">
        <v>164</v>
      </c>
      <c r="C51" s="57"/>
      <c r="D51" s="48">
        <f>SUM(D52:D70)</f>
        <v>1395709369.9099998</v>
      </c>
      <c r="E51" s="48">
        <f>SUM(E52:E70)</f>
        <v>780086779.89999998</v>
      </c>
      <c r="F51" s="48">
        <f>SUM(F52:F70)</f>
        <v>749674584.16000009</v>
      </c>
      <c r="G51" s="48">
        <f>SUM(G52:G70)</f>
        <v>689051038.90999997</v>
      </c>
      <c r="H51" s="48">
        <f>SUM(H52:H70)</f>
        <v>820001284.38</v>
      </c>
      <c r="I51" s="48">
        <v>903281456.86000001</v>
      </c>
      <c r="J51" s="48">
        <v>807362564.08000004</v>
      </c>
      <c r="K51" s="48">
        <v>652416536.63</v>
      </c>
      <c r="L51" s="48">
        <v>934632088.41999996</v>
      </c>
      <c r="M51" s="48">
        <v>955916644.84000015</v>
      </c>
      <c r="N51" s="48">
        <v>846768968.9000001</v>
      </c>
      <c r="O51" s="48">
        <v>927730408.46000016</v>
      </c>
      <c r="P51" s="48">
        <v>649053255.78000009</v>
      </c>
      <c r="Q51" s="48">
        <v>752433635.39999998</v>
      </c>
      <c r="R51" s="48">
        <v>928612772.25000012</v>
      </c>
      <c r="S51" s="48">
        <v>810291721.40999997</v>
      </c>
      <c r="T51" s="48">
        <v>1233385771.3600001</v>
      </c>
    </row>
    <row r="52" spans="1:20" s="206" customFormat="1" x14ac:dyDescent="0.2">
      <c r="A52" s="202" t="s">
        <v>81</v>
      </c>
      <c r="B52" s="203" t="s">
        <v>165</v>
      </c>
      <c r="C52" s="204">
        <v>311</v>
      </c>
      <c r="D52" s="205">
        <v>264450479.75</v>
      </c>
      <c r="E52" s="205">
        <v>314199645.44999999</v>
      </c>
      <c r="F52" s="205">
        <v>281192361.50999999</v>
      </c>
      <c r="G52" s="205">
        <v>282067470.56999999</v>
      </c>
      <c r="H52" s="205">
        <v>327974575.87</v>
      </c>
      <c r="I52" s="205">
        <v>333549340.23000002</v>
      </c>
      <c r="J52" s="205">
        <v>292730175.67000002</v>
      </c>
      <c r="K52" s="205">
        <v>302580557.68000001</v>
      </c>
      <c r="L52" s="205">
        <v>356820803.94999999</v>
      </c>
      <c r="M52" s="205">
        <v>326455316.37</v>
      </c>
      <c r="N52" s="205">
        <v>358533410.19</v>
      </c>
      <c r="O52" s="205">
        <v>556216882.10000002</v>
      </c>
      <c r="P52" s="205">
        <v>186981892.74000001</v>
      </c>
      <c r="Q52" s="205">
        <v>378378048.89999998</v>
      </c>
      <c r="R52" s="205">
        <v>410856051.49000001</v>
      </c>
      <c r="S52" s="205">
        <v>425377955.50999999</v>
      </c>
      <c r="T52" s="205">
        <v>91479417.480000004</v>
      </c>
    </row>
    <row r="53" spans="1:20" s="206" customFormat="1" x14ac:dyDescent="0.2">
      <c r="A53" s="207" t="s">
        <v>84</v>
      </c>
      <c r="B53" s="203" t="s">
        <v>166</v>
      </c>
      <c r="C53" s="204">
        <v>314</v>
      </c>
      <c r="D53" s="208">
        <v>910900.5</v>
      </c>
      <c r="E53" s="208">
        <v>1107337.04</v>
      </c>
      <c r="F53" s="208">
        <v>346144.57</v>
      </c>
      <c r="G53" s="208">
        <v>574076.62</v>
      </c>
      <c r="H53" s="208">
        <v>5757058.4699999997</v>
      </c>
      <c r="I53" s="208">
        <v>1477323.86</v>
      </c>
      <c r="J53" s="208">
        <v>671543.37</v>
      </c>
      <c r="K53" s="208">
        <v>530014.07999999996</v>
      </c>
      <c r="L53" s="208">
        <v>1190121.3999999999</v>
      </c>
      <c r="M53" s="208">
        <v>787424.18</v>
      </c>
      <c r="N53" s="208">
        <v>541467.66</v>
      </c>
      <c r="O53" s="208">
        <v>382082.87</v>
      </c>
      <c r="P53" s="208">
        <v>2099402.2999999998</v>
      </c>
      <c r="Q53" s="208">
        <v>1217672.3799999999</v>
      </c>
      <c r="R53" s="208">
        <v>298822.5</v>
      </c>
      <c r="S53" s="208">
        <v>185406.11</v>
      </c>
      <c r="T53" s="208">
        <v>271837.86</v>
      </c>
    </row>
    <row r="54" spans="1:20" s="206" customFormat="1" x14ac:dyDescent="0.2">
      <c r="A54" s="207" t="s">
        <v>87</v>
      </c>
      <c r="B54" s="203" t="s">
        <v>167</v>
      </c>
      <c r="C54" s="204">
        <v>315</v>
      </c>
      <c r="D54" s="208">
        <v>65471.32</v>
      </c>
      <c r="E54" s="208">
        <v>52603.44</v>
      </c>
      <c r="F54" s="208">
        <v>176687.1</v>
      </c>
      <c r="G54" s="208">
        <v>394846.71</v>
      </c>
      <c r="H54" s="208">
        <v>389084.77</v>
      </c>
      <c r="I54" s="208">
        <v>427438.76</v>
      </c>
      <c r="J54" s="208">
        <v>161270.24</v>
      </c>
      <c r="K54" s="208">
        <v>394819.57</v>
      </c>
      <c r="L54" s="208">
        <v>433887.07</v>
      </c>
      <c r="M54" s="208">
        <v>384400.06</v>
      </c>
      <c r="N54" s="208">
        <v>190796.72</v>
      </c>
      <c r="O54" s="208">
        <v>147822.25</v>
      </c>
      <c r="P54" s="208">
        <v>356497.91</v>
      </c>
      <c r="Q54" s="208">
        <v>494747.1</v>
      </c>
      <c r="R54" s="208">
        <v>313624.92</v>
      </c>
      <c r="S54" s="208">
        <v>612439.22</v>
      </c>
      <c r="T54" s="208">
        <v>649666.13</v>
      </c>
    </row>
    <row r="55" spans="1:20" x14ac:dyDescent="0.2">
      <c r="A55" s="49" t="s">
        <v>90</v>
      </c>
      <c r="B55" s="58" t="s">
        <v>168</v>
      </c>
      <c r="C55" s="61">
        <v>316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</row>
    <row r="56" spans="1:20" s="206" customFormat="1" x14ac:dyDescent="0.2">
      <c r="A56" s="207" t="s">
        <v>93</v>
      </c>
      <c r="B56" s="203" t="s">
        <v>169</v>
      </c>
      <c r="C56" s="204">
        <v>335</v>
      </c>
      <c r="D56" s="208">
        <v>549060.42000000004</v>
      </c>
      <c r="E56" s="208">
        <v>474784.3</v>
      </c>
      <c r="F56" s="208">
        <v>646701.94999999995</v>
      </c>
      <c r="G56" s="208">
        <v>1814925.67</v>
      </c>
      <c r="H56" s="208">
        <v>2043089.46</v>
      </c>
      <c r="I56" s="208">
        <v>2604522.98</v>
      </c>
      <c r="J56" s="208">
        <v>271895</v>
      </c>
      <c r="K56" s="208">
        <v>538816</v>
      </c>
      <c r="L56" s="208">
        <v>1343324.22</v>
      </c>
      <c r="M56" s="208">
        <v>1678911.68</v>
      </c>
      <c r="N56" s="208">
        <v>240274</v>
      </c>
      <c r="O56" s="208">
        <v>232456</v>
      </c>
      <c r="P56" s="208">
        <v>377930</v>
      </c>
      <c r="Q56" s="208">
        <v>373584.01</v>
      </c>
      <c r="R56" s="208">
        <v>211194.76</v>
      </c>
      <c r="S56" s="208">
        <v>313305.26</v>
      </c>
      <c r="T56" s="208">
        <v>383254.26</v>
      </c>
    </row>
    <row r="57" spans="1:20" x14ac:dyDescent="0.2">
      <c r="A57" s="49" t="s">
        <v>96</v>
      </c>
      <c r="B57" s="54" t="s">
        <v>170</v>
      </c>
      <c r="C57" s="60">
        <v>336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</row>
    <row r="58" spans="1:20" x14ac:dyDescent="0.2">
      <c r="A58" s="49" t="s">
        <v>99</v>
      </c>
      <c r="B58" s="54" t="s">
        <v>171</v>
      </c>
      <c r="C58" s="60">
        <v>337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</row>
    <row r="59" spans="1:20" x14ac:dyDescent="0.2">
      <c r="A59" s="53" t="s">
        <v>102</v>
      </c>
      <c r="B59" s="54" t="s">
        <v>172</v>
      </c>
      <c r="C59" s="60">
        <v>338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</row>
    <row r="60" spans="1:20" x14ac:dyDescent="0.2">
      <c r="A60" s="53" t="s">
        <v>103</v>
      </c>
      <c r="B60" s="58" t="s">
        <v>74</v>
      </c>
      <c r="C60" s="61">
        <v>341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</row>
    <row r="61" spans="1:20" x14ac:dyDescent="0.2">
      <c r="A61" s="49" t="s">
        <v>106</v>
      </c>
      <c r="B61" s="54" t="s">
        <v>173</v>
      </c>
      <c r="C61" s="60">
        <v>342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</row>
    <row r="62" spans="1:20" x14ac:dyDescent="0.2">
      <c r="A62" s="53" t="s">
        <v>129</v>
      </c>
      <c r="B62" s="54" t="s">
        <v>174</v>
      </c>
      <c r="C62" s="60">
        <v>343</v>
      </c>
      <c r="D62" s="52">
        <v>6837932.0599999996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</row>
    <row r="63" spans="1:20" x14ac:dyDescent="0.2">
      <c r="A63" s="49" t="s">
        <v>175</v>
      </c>
      <c r="B63" s="54" t="s">
        <v>24</v>
      </c>
      <c r="C63" s="60">
        <v>344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</row>
    <row r="64" spans="1:20" s="206" customFormat="1" x14ac:dyDescent="0.2">
      <c r="A64" s="202" t="s">
        <v>176</v>
      </c>
      <c r="B64" s="209" t="s">
        <v>177</v>
      </c>
      <c r="C64" s="210">
        <v>346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1234063.98</v>
      </c>
      <c r="K64" s="52">
        <v>70969.62</v>
      </c>
      <c r="L64" s="52">
        <v>122666.2</v>
      </c>
      <c r="M64" s="52">
        <v>65792.97</v>
      </c>
      <c r="N64" s="208">
        <v>1145957.05</v>
      </c>
      <c r="O64" s="208">
        <v>1119418.08</v>
      </c>
      <c r="P64" s="208">
        <v>1107801.3400000001</v>
      </c>
      <c r="Q64" s="208">
        <v>1107291.3400000001</v>
      </c>
      <c r="R64" s="208">
        <v>1107291.3400000001</v>
      </c>
      <c r="S64" s="208">
        <v>1107291.3400000001</v>
      </c>
      <c r="T64" s="208">
        <v>264990551.34</v>
      </c>
    </row>
    <row r="65" spans="1:20" x14ac:dyDescent="0.2">
      <c r="A65" s="53" t="s">
        <v>178</v>
      </c>
      <c r="B65" s="54" t="s">
        <v>179</v>
      </c>
      <c r="C65" s="60">
        <v>348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</row>
    <row r="66" spans="1:20" s="206" customFormat="1" x14ac:dyDescent="0.2">
      <c r="A66" s="207" t="s">
        <v>180</v>
      </c>
      <c r="B66" s="209" t="s">
        <v>181</v>
      </c>
      <c r="C66" s="210">
        <v>373</v>
      </c>
      <c r="D66" s="208">
        <v>2556429.89</v>
      </c>
      <c r="E66" s="208">
        <v>949168.48</v>
      </c>
      <c r="F66" s="208">
        <v>814103.97</v>
      </c>
      <c r="G66" s="208">
        <v>814103.97</v>
      </c>
      <c r="H66" s="208">
        <v>814103.97</v>
      </c>
      <c r="I66" s="208">
        <v>814103.97</v>
      </c>
      <c r="J66" s="208">
        <v>12092032.439999999</v>
      </c>
      <c r="K66" s="208">
        <v>859032.44</v>
      </c>
      <c r="L66" s="208">
        <v>12371532.439999999</v>
      </c>
      <c r="M66" s="208">
        <v>12371532.439999999</v>
      </c>
      <c r="N66" s="208">
        <v>12175434.75</v>
      </c>
      <c r="O66" s="208">
        <v>11942234.859999999</v>
      </c>
      <c r="P66" s="208">
        <v>12502548.52</v>
      </c>
      <c r="Q66" s="208">
        <v>10267136.76</v>
      </c>
      <c r="R66" s="208">
        <v>0</v>
      </c>
      <c r="S66" s="208">
        <v>0</v>
      </c>
      <c r="T66" s="208">
        <v>0</v>
      </c>
    </row>
    <row r="67" spans="1:20" x14ac:dyDescent="0.2">
      <c r="A67" s="49" t="s">
        <v>184</v>
      </c>
      <c r="B67" s="58" t="s">
        <v>185</v>
      </c>
      <c r="C67" s="61">
        <v>381</v>
      </c>
      <c r="D67" s="59">
        <v>3010291.84</v>
      </c>
      <c r="E67" s="59">
        <v>3311939.15</v>
      </c>
      <c r="F67" s="59">
        <v>4855316.6100000003</v>
      </c>
      <c r="G67" s="59">
        <v>778459.97</v>
      </c>
      <c r="H67" s="59">
        <v>1324732.74</v>
      </c>
      <c r="I67" s="59">
        <v>2459682.85</v>
      </c>
      <c r="J67" s="59">
        <v>7205302.4400000004</v>
      </c>
      <c r="K67" s="59">
        <v>3614944.02</v>
      </c>
      <c r="L67" s="59">
        <v>5510100.0499999998</v>
      </c>
      <c r="M67" s="59">
        <v>6317853.4500000002</v>
      </c>
      <c r="N67" s="59">
        <v>8404726.0600000005</v>
      </c>
      <c r="O67" s="59">
        <v>2437126.5099999998</v>
      </c>
      <c r="P67" s="59">
        <v>3938710.06</v>
      </c>
      <c r="Q67" s="59">
        <v>4166252.39</v>
      </c>
      <c r="R67" s="59">
        <v>7866685.3799999999</v>
      </c>
      <c r="S67" s="59">
        <v>2792852.49</v>
      </c>
      <c r="T67" s="59">
        <v>3195320.46</v>
      </c>
    </row>
    <row r="68" spans="1:20" x14ac:dyDescent="0.2">
      <c r="A68" s="49" t="s">
        <v>186</v>
      </c>
      <c r="B68" s="54" t="s">
        <v>187</v>
      </c>
      <c r="C68" s="60">
        <v>385</v>
      </c>
      <c r="D68" s="52">
        <v>841589.6</v>
      </c>
      <c r="E68" s="52">
        <v>15205</v>
      </c>
      <c r="F68" s="52">
        <v>40752</v>
      </c>
      <c r="G68" s="52">
        <v>0</v>
      </c>
      <c r="H68" s="52">
        <v>0</v>
      </c>
      <c r="I68" s="52">
        <v>0</v>
      </c>
      <c r="J68" s="52">
        <v>28297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</row>
    <row r="69" spans="1:20" x14ac:dyDescent="0.2">
      <c r="A69" s="53" t="s">
        <v>188</v>
      </c>
      <c r="B69" s="54" t="s">
        <v>189</v>
      </c>
      <c r="C69" s="60">
        <v>388</v>
      </c>
      <c r="D69" s="52">
        <v>1116401519.4300001</v>
      </c>
      <c r="E69" s="52">
        <v>459902396.87</v>
      </c>
      <c r="F69" s="52">
        <v>461259862.69</v>
      </c>
      <c r="G69" s="52">
        <v>402019091.77999997</v>
      </c>
      <c r="H69" s="52">
        <v>481120351.17000002</v>
      </c>
      <c r="I69" s="52">
        <v>561541701.04999995</v>
      </c>
      <c r="J69" s="52">
        <v>492457079.11000001</v>
      </c>
      <c r="K69" s="52">
        <v>343326378.04000002</v>
      </c>
      <c r="L69" s="52">
        <v>556133853.5</v>
      </c>
      <c r="M69" s="52">
        <v>607240937.71000004</v>
      </c>
      <c r="N69" s="52">
        <v>464855098.75999999</v>
      </c>
      <c r="O69" s="52">
        <v>354549642.20999998</v>
      </c>
      <c r="P69" s="52">
        <v>439976200.54000002</v>
      </c>
      <c r="Q69" s="52">
        <v>355689422.13</v>
      </c>
      <c r="R69" s="52">
        <v>507166061.04000002</v>
      </c>
      <c r="S69" s="52">
        <v>379052841.89999998</v>
      </c>
      <c r="T69" s="52">
        <v>871339559.94000006</v>
      </c>
    </row>
    <row r="70" spans="1:20" s="206" customFormat="1" x14ac:dyDescent="0.2">
      <c r="A70" s="207" t="s">
        <v>190</v>
      </c>
      <c r="B70" s="209" t="s">
        <v>191</v>
      </c>
      <c r="C70" s="210">
        <v>377</v>
      </c>
      <c r="D70" s="208">
        <v>85695.1</v>
      </c>
      <c r="E70" s="208">
        <v>73700.17</v>
      </c>
      <c r="F70" s="208">
        <v>342653.76</v>
      </c>
      <c r="G70" s="208">
        <v>588063.62</v>
      </c>
      <c r="H70" s="208">
        <v>578287.93000000005</v>
      </c>
      <c r="I70" s="208">
        <v>407343.16</v>
      </c>
      <c r="J70" s="208">
        <v>510904.83</v>
      </c>
      <c r="K70" s="208">
        <v>501005.18</v>
      </c>
      <c r="L70" s="208">
        <v>705799.59</v>
      </c>
      <c r="M70" s="208">
        <v>614475.98</v>
      </c>
      <c r="N70" s="208">
        <v>681803.71</v>
      </c>
      <c r="O70" s="208">
        <v>702743.58</v>
      </c>
      <c r="P70" s="208">
        <v>1712272.37</v>
      </c>
      <c r="Q70" s="208">
        <v>739480.39</v>
      </c>
      <c r="R70" s="208">
        <v>793040.82</v>
      </c>
      <c r="S70" s="208">
        <v>849629.58</v>
      </c>
      <c r="T70" s="208">
        <v>1076163.8899999999</v>
      </c>
    </row>
    <row r="71" spans="1:20" x14ac:dyDescent="0.2">
      <c r="A71" s="45" t="s">
        <v>144</v>
      </c>
      <c r="B71" s="56" t="s">
        <v>192</v>
      </c>
      <c r="C71" s="57"/>
      <c r="D71" s="48">
        <f>SUM(D72:D81)</f>
        <v>468744652.66000003</v>
      </c>
      <c r="E71" s="48">
        <f>SUM(E72:E81)</f>
        <v>367825196.74999994</v>
      </c>
      <c r="F71" s="48">
        <f t="shared" ref="F71" si="5">SUM(F72:F81)</f>
        <v>427335950.23000002</v>
      </c>
      <c r="G71" s="48">
        <f t="shared" ref="G71" si="6">SUM(G72:G81)</f>
        <v>449385358</v>
      </c>
      <c r="H71" s="48">
        <f>SUM(H72:H81)</f>
        <v>513643455.60000002</v>
      </c>
      <c r="I71" s="48">
        <v>565965187.12</v>
      </c>
      <c r="J71" s="48">
        <v>400970448.16999996</v>
      </c>
      <c r="K71" s="48">
        <v>519885980.46999997</v>
      </c>
      <c r="L71" s="48">
        <v>615612514.62000012</v>
      </c>
      <c r="M71" s="48">
        <v>670852475.58000004</v>
      </c>
      <c r="N71" s="48">
        <v>469132683.42000002</v>
      </c>
      <c r="O71" s="48">
        <v>581925731.25</v>
      </c>
      <c r="P71" s="48">
        <v>1434696074.2899997</v>
      </c>
      <c r="Q71" s="48">
        <v>1059304955.74</v>
      </c>
      <c r="R71" s="48">
        <v>661329750.36000013</v>
      </c>
      <c r="S71" s="48">
        <v>799152693.83000016</v>
      </c>
      <c r="T71" s="48">
        <v>792970539.05000007</v>
      </c>
    </row>
    <row r="72" spans="1:20" x14ac:dyDescent="0.2">
      <c r="A72" s="53" t="s">
        <v>81</v>
      </c>
      <c r="B72" s="54" t="s">
        <v>193</v>
      </c>
      <c r="C72" s="60">
        <v>251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</row>
    <row r="73" spans="1:20" x14ac:dyDescent="0.2">
      <c r="A73" s="53" t="s">
        <v>84</v>
      </c>
      <c r="B73" s="54" t="s">
        <v>194</v>
      </c>
      <c r="C73" s="60">
        <v>253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</row>
    <row r="74" spans="1:20" x14ac:dyDescent="0.2">
      <c r="A74" s="53" t="s">
        <v>87</v>
      </c>
      <c r="B74" s="54" t="s">
        <v>195</v>
      </c>
      <c r="C74" s="60">
        <v>256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9">
        <v>0</v>
      </c>
    </row>
    <row r="75" spans="1:20" x14ac:dyDescent="0.2">
      <c r="A75" s="53" t="s">
        <v>90</v>
      </c>
      <c r="B75" s="54" t="s">
        <v>196</v>
      </c>
      <c r="C75" s="60">
        <v>244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</row>
    <row r="76" spans="1:20" x14ac:dyDescent="0.2">
      <c r="A76" s="53" t="s">
        <v>93</v>
      </c>
      <c r="B76" s="54" t="s">
        <v>197</v>
      </c>
      <c r="C76" s="60">
        <v>245</v>
      </c>
      <c r="D76" s="52">
        <v>23362059.920000002</v>
      </c>
      <c r="E76" s="52">
        <v>10282955.52</v>
      </c>
      <c r="F76" s="52">
        <v>47579015.979999997</v>
      </c>
      <c r="G76" s="52">
        <v>42774534.200000003</v>
      </c>
      <c r="H76" s="52">
        <v>54724485.299999997</v>
      </c>
      <c r="I76" s="52">
        <v>48220956.299999997</v>
      </c>
      <c r="J76" s="52">
        <v>47591554.07</v>
      </c>
      <c r="K76" s="52">
        <v>67933683.670000002</v>
      </c>
      <c r="L76" s="52">
        <v>57350508.359999999</v>
      </c>
      <c r="M76" s="52">
        <v>72487500.239999995</v>
      </c>
      <c r="N76" s="52">
        <v>71567425.390000001</v>
      </c>
      <c r="O76" s="52">
        <v>69502551.400000006</v>
      </c>
      <c r="P76" s="52">
        <v>72093294.819999993</v>
      </c>
      <c r="Q76" s="52">
        <v>64210015.729999997</v>
      </c>
      <c r="R76" s="52">
        <v>55354365.390000001</v>
      </c>
      <c r="S76" s="52">
        <v>60623171.189999998</v>
      </c>
      <c r="T76" s="52">
        <v>240750035.63</v>
      </c>
    </row>
    <row r="77" spans="1:20" x14ac:dyDescent="0.2">
      <c r="A77" s="53" t="s">
        <v>96</v>
      </c>
      <c r="B77" s="54" t="s">
        <v>198</v>
      </c>
      <c r="C77" s="60">
        <v>241</v>
      </c>
      <c r="D77" s="52">
        <v>427460645.66000003</v>
      </c>
      <c r="E77" s="52">
        <v>293040629.25999999</v>
      </c>
      <c r="F77" s="52">
        <v>344362003.87</v>
      </c>
      <c r="G77" s="52">
        <v>378515537.99000001</v>
      </c>
      <c r="H77" s="52">
        <v>430481373.20999998</v>
      </c>
      <c r="I77" s="52">
        <v>486856577.33999997</v>
      </c>
      <c r="J77" s="52">
        <v>341577074.94</v>
      </c>
      <c r="K77" s="52">
        <v>438884048.63</v>
      </c>
      <c r="L77" s="52">
        <v>544345322.32000005</v>
      </c>
      <c r="M77" s="52">
        <v>581377538.47000003</v>
      </c>
      <c r="N77" s="52">
        <v>378318174.22000003</v>
      </c>
      <c r="O77" s="52">
        <v>510182784.07999998</v>
      </c>
      <c r="P77" s="52">
        <v>1358423067.0699999</v>
      </c>
      <c r="Q77" s="52">
        <v>987597501.5</v>
      </c>
      <c r="R77" s="52">
        <v>595811796.83000004</v>
      </c>
      <c r="S77" s="52">
        <v>727722341.70000005</v>
      </c>
      <c r="T77" s="52">
        <v>537539470.72000003</v>
      </c>
    </row>
    <row r="78" spans="1:20" x14ac:dyDescent="0.2">
      <c r="A78" s="53" t="s">
        <v>99</v>
      </c>
      <c r="B78" s="58" t="s">
        <v>199</v>
      </c>
      <c r="C78" s="61">
        <v>243</v>
      </c>
      <c r="D78" s="59">
        <v>17369939.210000001</v>
      </c>
      <c r="E78" s="59">
        <v>22146816.210000001</v>
      </c>
      <c r="F78" s="59">
        <v>34222744.149999999</v>
      </c>
      <c r="G78" s="59">
        <v>26873641.550000001</v>
      </c>
      <c r="H78" s="59">
        <v>27221363.350000001</v>
      </c>
      <c r="I78" s="59">
        <v>29533572.07</v>
      </c>
      <c r="J78" s="59">
        <v>10566720.630000001</v>
      </c>
      <c r="K78" s="59">
        <v>11995073.890000001</v>
      </c>
      <c r="L78" s="59">
        <v>12436157.970000001</v>
      </c>
      <c r="M78" s="59">
        <v>15457352.800000001</v>
      </c>
      <c r="N78" s="59">
        <v>18304008.670000002</v>
      </c>
      <c r="O78" s="59">
        <v>1351050.15</v>
      </c>
      <c r="P78" s="59">
        <v>2802497.78</v>
      </c>
      <c r="Q78" s="59">
        <v>5597429.8899999997</v>
      </c>
      <c r="R78" s="59">
        <v>8739899.4499999993</v>
      </c>
      <c r="S78" s="59">
        <v>9071816.25</v>
      </c>
      <c r="T78" s="59">
        <v>13344669.99</v>
      </c>
    </row>
    <row r="79" spans="1:20" x14ac:dyDescent="0.2">
      <c r="A79" s="53" t="s">
        <v>102</v>
      </c>
      <c r="B79" s="54" t="s">
        <v>200</v>
      </c>
      <c r="C79" s="60">
        <v>263</v>
      </c>
      <c r="D79" s="52">
        <v>0</v>
      </c>
      <c r="E79" s="52">
        <v>219000</v>
      </c>
      <c r="F79" s="52">
        <v>105000</v>
      </c>
      <c r="G79" s="52">
        <v>105000</v>
      </c>
      <c r="H79" s="52">
        <v>105000</v>
      </c>
      <c r="I79" s="52">
        <v>105000</v>
      </c>
      <c r="J79" s="52">
        <v>99000</v>
      </c>
      <c r="K79" s="52">
        <v>99000</v>
      </c>
      <c r="L79" s="52">
        <v>99000</v>
      </c>
      <c r="M79" s="52">
        <v>99000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</row>
    <row r="80" spans="1:20" x14ac:dyDescent="0.2">
      <c r="A80" s="53" t="s">
        <v>103</v>
      </c>
      <c r="B80" s="54" t="s">
        <v>201</v>
      </c>
      <c r="C80" s="60">
        <v>262</v>
      </c>
      <c r="D80" s="52">
        <v>0</v>
      </c>
      <c r="E80" s="52">
        <v>41450000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</row>
    <row r="81" spans="1:20" ht="13.5" thickBot="1" x14ac:dyDescent="0.25">
      <c r="A81" s="53" t="s">
        <v>106</v>
      </c>
      <c r="B81" s="68" t="s">
        <v>202</v>
      </c>
      <c r="C81" s="69">
        <v>261</v>
      </c>
      <c r="D81" s="70">
        <v>552007.87</v>
      </c>
      <c r="E81" s="70">
        <v>685795.76</v>
      </c>
      <c r="F81" s="70">
        <v>1067186.23</v>
      </c>
      <c r="G81" s="70">
        <v>1116644.26</v>
      </c>
      <c r="H81" s="70">
        <v>1111233.74</v>
      </c>
      <c r="I81" s="70">
        <v>1249081.4099999999</v>
      </c>
      <c r="J81" s="70">
        <v>1136098.53</v>
      </c>
      <c r="K81" s="70">
        <v>974174.28</v>
      </c>
      <c r="L81" s="70">
        <v>1381525.97</v>
      </c>
      <c r="M81" s="70">
        <v>1431084.07</v>
      </c>
      <c r="N81" s="70">
        <v>943075.14</v>
      </c>
      <c r="O81" s="70">
        <v>889345.62</v>
      </c>
      <c r="P81" s="70">
        <v>1377214.62</v>
      </c>
      <c r="Q81" s="70">
        <v>1900008.62</v>
      </c>
      <c r="R81" s="70">
        <v>1423688.69</v>
      </c>
      <c r="S81" s="70">
        <v>1735364.69</v>
      </c>
      <c r="T81" s="70">
        <v>1336362.71</v>
      </c>
    </row>
    <row r="82" spans="1:20" ht="24.75" customHeight="1" thickBot="1" x14ac:dyDescent="0.25">
      <c r="A82" s="71"/>
      <c r="B82" s="72" t="s">
        <v>203</v>
      </c>
      <c r="C82" s="73"/>
      <c r="D82" s="75">
        <f>SUM(D5,D39)</f>
        <v>7237534986.5500002</v>
      </c>
      <c r="E82" s="75">
        <f>SUM(E5,E39)</f>
        <v>6229286901.670001</v>
      </c>
      <c r="F82" s="75">
        <f>SUM(F5,F39)</f>
        <v>5903029356.6000004</v>
      </c>
      <c r="G82" s="75">
        <f>SUM(G5,G39)</f>
        <v>5784686984.789999</v>
      </c>
      <c r="H82" s="75">
        <f>SUM(H5,H39)</f>
        <v>5905924140.1899996</v>
      </c>
      <c r="I82" s="75">
        <v>5956108367.8199997</v>
      </c>
      <c r="J82" s="75">
        <v>5628544526.79</v>
      </c>
      <c r="K82" s="75">
        <v>5522603861.5500002</v>
      </c>
      <c r="L82" s="75">
        <v>5846148313.3600006</v>
      </c>
      <c r="M82" s="75">
        <v>5858477631.2000008</v>
      </c>
      <c r="N82" s="75">
        <v>5472418123.1500006</v>
      </c>
      <c r="O82" s="75">
        <v>5637367414.6500006</v>
      </c>
      <c r="P82" s="75">
        <v>6156827523.3100004</v>
      </c>
      <c r="Q82" s="75">
        <v>5865623917.9499998</v>
      </c>
      <c r="R82" s="75">
        <v>5699440016.5200005</v>
      </c>
      <c r="S82" s="75">
        <v>5673792200.6300011</v>
      </c>
      <c r="T82" s="75">
        <v>6058052834.2200012</v>
      </c>
    </row>
    <row r="84" spans="1:20" hidden="1" x14ac:dyDescent="0.2">
      <c r="R84" s="36">
        <v>0</v>
      </c>
    </row>
    <row r="86" spans="1:20" x14ac:dyDescent="0.2">
      <c r="B86" s="40" t="s">
        <v>206</v>
      </c>
      <c r="C86" s="76"/>
      <c r="F86" s="80"/>
      <c r="G86" s="80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</row>
    <row r="87" spans="1:20" ht="13.5" thickBot="1" x14ac:dyDescent="0.25">
      <c r="B87" s="40"/>
      <c r="C87" s="76"/>
      <c r="D87" s="80" t="s">
        <v>271</v>
      </c>
      <c r="E87" s="80" t="s">
        <v>270</v>
      </c>
      <c r="F87" s="80" t="s">
        <v>205</v>
      </c>
      <c r="G87" s="80" t="s">
        <v>426</v>
      </c>
      <c r="H87" s="76" t="s">
        <v>446</v>
      </c>
      <c r="I87" s="76" t="str">
        <f>I4</f>
        <v>k 30.9.2018</v>
      </c>
      <c r="J87" s="76" t="str">
        <f>J4</f>
        <v>k 31.12.2018</v>
      </c>
      <c r="K87" s="76" t="str">
        <f>K4</f>
        <v>k 31.3.2019</v>
      </c>
      <c r="L87" s="76" t="str">
        <f>L4</f>
        <v>k 30.6.2019</v>
      </c>
      <c r="M87" s="76" t="str">
        <f>M4</f>
        <v>k 30.9.2019</v>
      </c>
      <c r="N87" s="76" t="str">
        <f t="shared" ref="N87:T87" si="7">N4</f>
        <v>k 31.12.2019</v>
      </c>
      <c r="O87" s="76" t="str">
        <f t="shared" si="7"/>
        <v>k 31.3.2020</v>
      </c>
      <c r="P87" s="76" t="str">
        <f t="shared" si="7"/>
        <v>k 30.6.2020</v>
      </c>
      <c r="Q87" s="76" t="str">
        <f t="shared" si="7"/>
        <v>k 30.9.2020</v>
      </c>
      <c r="R87" s="76" t="str">
        <f t="shared" si="7"/>
        <v>k 31.12.2020</v>
      </c>
      <c r="S87" s="76" t="str">
        <f t="shared" si="7"/>
        <v>k 31.3.2021</v>
      </c>
      <c r="T87" s="76" t="str">
        <f t="shared" si="7"/>
        <v>k 30.6.2021</v>
      </c>
    </row>
    <row r="88" spans="1:20" x14ac:dyDescent="0.2">
      <c r="A88" s="41" t="s">
        <v>207</v>
      </c>
      <c r="B88" s="42" t="s">
        <v>208</v>
      </c>
      <c r="C88" s="82"/>
      <c r="D88" s="90">
        <f t="shared" ref="D88" si="8">SUM(D89,D96,D102)</f>
        <v>4253619518.79</v>
      </c>
      <c r="E88" s="90">
        <f>SUM(E89,E96,E102)</f>
        <v>3820132863.71</v>
      </c>
      <c r="F88" s="90">
        <f t="shared" ref="F88" si="9">SUM(F89,F96,F102)</f>
        <v>3209603380.0600004</v>
      </c>
      <c r="G88" s="90">
        <f t="shared" ref="G88" si="10">SUM(G89,G96,G102)</f>
        <v>3121148504.9400001</v>
      </c>
      <c r="H88" s="90">
        <f>SUM(H89,H96,H102)</f>
        <v>3032488880.3300004</v>
      </c>
      <c r="I88" s="90">
        <v>2952929644.96</v>
      </c>
      <c r="J88" s="90">
        <v>2785280728.71</v>
      </c>
      <c r="K88" s="90">
        <v>2661520050.5500002</v>
      </c>
      <c r="L88" s="90">
        <v>2627494757.0400004</v>
      </c>
      <c r="M88" s="90">
        <v>2509813998.9800005</v>
      </c>
      <c r="N88" s="90">
        <v>2413666567.8800001</v>
      </c>
      <c r="O88" s="90">
        <v>2360008121.9900007</v>
      </c>
      <c r="P88" s="90">
        <v>2353521492.9000006</v>
      </c>
      <c r="Q88" s="90">
        <v>2316775462.79</v>
      </c>
      <c r="R88" s="90">
        <v>3910514809.4700003</v>
      </c>
      <c r="S88" s="90">
        <v>3903497131.5200005</v>
      </c>
      <c r="T88" s="90">
        <v>4169178614.2700005</v>
      </c>
    </row>
    <row r="89" spans="1:20" x14ac:dyDescent="0.2">
      <c r="A89" s="45" t="s">
        <v>79</v>
      </c>
      <c r="B89" s="46" t="s">
        <v>209</v>
      </c>
      <c r="C89" s="46"/>
      <c r="D89" s="91">
        <f t="shared" ref="D89" si="11">SUM(D90:D95)</f>
        <v>4607994162.2299995</v>
      </c>
      <c r="E89" s="91">
        <f>SUM(E90:E95)</f>
        <v>4359363928.8900003</v>
      </c>
      <c r="F89" s="91">
        <f t="shared" ref="F89" si="12">SUM(F90:F95)</f>
        <v>4085239347.1300001</v>
      </c>
      <c r="G89" s="91">
        <f t="shared" ref="G89" si="13">SUM(G90:G95)</f>
        <v>4021497609.3200002</v>
      </c>
      <c r="H89" s="91">
        <f>SUM(H90:H95)</f>
        <v>3958805870.6800003</v>
      </c>
      <c r="I89" s="91">
        <v>3893402783.8800001</v>
      </c>
      <c r="J89" s="91">
        <v>3840883884.3200002</v>
      </c>
      <c r="K89" s="91">
        <v>3784727968.3600001</v>
      </c>
      <c r="L89" s="91">
        <v>3739389876.9500003</v>
      </c>
      <c r="M89" s="91">
        <v>3699911989.3700004</v>
      </c>
      <c r="N89" s="91">
        <v>3645029565.6999998</v>
      </c>
      <c r="O89" s="91">
        <v>3608044425.6400003</v>
      </c>
      <c r="P89" s="91">
        <v>3605247643.9000006</v>
      </c>
      <c r="Q89" s="91">
        <v>3555643303.3600001</v>
      </c>
      <c r="R89" s="91">
        <v>3631971208.2400002</v>
      </c>
      <c r="S89" s="91">
        <v>3620906591.8200006</v>
      </c>
      <c r="T89" s="91">
        <v>3606036365.4200006</v>
      </c>
    </row>
    <row r="90" spans="1:20" x14ac:dyDescent="0.2">
      <c r="A90" s="49" t="s">
        <v>81</v>
      </c>
      <c r="B90" s="50" t="s">
        <v>210</v>
      </c>
      <c r="C90" s="83" t="s">
        <v>211</v>
      </c>
      <c r="D90" s="92">
        <v>3730575390.1799998</v>
      </c>
      <c r="E90" s="92">
        <v>3667958096.3200002</v>
      </c>
      <c r="F90" s="92">
        <v>3558194841.5799999</v>
      </c>
      <c r="G90" s="92">
        <v>3534711281.1700001</v>
      </c>
      <c r="H90" s="92">
        <v>3506955864.9400001</v>
      </c>
      <c r="I90" s="92">
        <v>3486086928.5900002</v>
      </c>
      <c r="J90" s="92">
        <v>3475245292.1700001</v>
      </c>
      <c r="K90" s="92">
        <v>3455756742.54</v>
      </c>
      <c r="L90" s="92">
        <v>3443324911.1700001</v>
      </c>
      <c r="M90" s="92">
        <v>3433500303.4400001</v>
      </c>
      <c r="N90" s="92">
        <v>3409048381.21</v>
      </c>
      <c r="O90" s="92">
        <v>3401202384.1500001</v>
      </c>
      <c r="P90" s="92">
        <v>3422744379.8400002</v>
      </c>
      <c r="Q90" s="92">
        <v>3401815072.75</v>
      </c>
      <c r="R90" s="92">
        <v>3502283092.9099998</v>
      </c>
      <c r="S90" s="92">
        <v>3508535656.0900002</v>
      </c>
      <c r="T90" s="92">
        <v>3504352368.1100001</v>
      </c>
    </row>
    <row r="91" spans="1:20" x14ac:dyDescent="0.2">
      <c r="A91" s="53" t="s">
        <v>84</v>
      </c>
      <c r="B91" s="54" t="s">
        <v>212</v>
      </c>
      <c r="C91" s="83" t="s">
        <v>213</v>
      </c>
      <c r="D91" s="92">
        <v>945642076.67999995</v>
      </c>
      <c r="E91" s="92">
        <v>759629137.20000005</v>
      </c>
      <c r="F91" s="92">
        <v>598742416.17999995</v>
      </c>
      <c r="G91" s="92">
        <v>558484238.77999997</v>
      </c>
      <c r="H91" s="92">
        <v>513554811.37</v>
      </c>
      <c r="I91" s="92">
        <v>469020660.92000002</v>
      </c>
      <c r="J91" s="92">
        <v>427343397.77999997</v>
      </c>
      <c r="K91" s="92">
        <v>390676031.44999999</v>
      </c>
      <c r="L91" s="92">
        <v>357769771.41000003</v>
      </c>
      <c r="M91" s="92">
        <v>328116491.56</v>
      </c>
      <c r="N91" s="92">
        <v>297826290.12</v>
      </c>
      <c r="O91" s="92">
        <v>268687147.12</v>
      </c>
      <c r="P91" s="92">
        <v>244348369.69</v>
      </c>
      <c r="Q91" s="92">
        <v>225666441.24000001</v>
      </c>
      <c r="R91" s="92">
        <v>201526325.96000001</v>
      </c>
      <c r="S91" s="92">
        <v>184209146.36000001</v>
      </c>
      <c r="T91" s="92">
        <v>173522207.94</v>
      </c>
    </row>
    <row r="92" spans="1:20" x14ac:dyDescent="0.2">
      <c r="A92" s="53" t="s">
        <v>87</v>
      </c>
      <c r="B92" s="54" t="s">
        <v>214</v>
      </c>
      <c r="C92" s="83" t="s">
        <v>215</v>
      </c>
      <c r="D92" s="92">
        <v>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  <c r="N92" s="92">
        <v>0</v>
      </c>
      <c r="O92" s="92">
        <v>0</v>
      </c>
      <c r="P92" s="92">
        <v>0</v>
      </c>
      <c r="Q92" s="92">
        <v>0</v>
      </c>
      <c r="R92" s="92">
        <v>0</v>
      </c>
      <c r="S92" s="92">
        <v>0</v>
      </c>
      <c r="T92" s="92">
        <v>0</v>
      </c>
    </row>
    <row r="93" spans="1:20" x14ac:dyDescent="0.2">
      <c r="A93" s="53" t="s">
        <v>90</v>
      </c>
      <c r="B93" s="54" t="s">
        <v>216</v>
      </c>
      <c r="C93" s="83" t="s">
        <v>217</v>
      </c>
      <c r="D93" s="92">
        <v>-2622021.91</v>
      </c>
      <c r="E93" s="92">
        <v>-2622021.91</v>
      </c>
      <c r="F93" s="92">
        <v>-2622021.91</v>
      </c>
      <c r="G93" s="92">
        <v>-2622021.91</v>
      </c>
      <c r="H93" s="92">
        <v>-2622021.91</v>
      </c>
      <c r="I93" s="92">
        <v>-2622021.91</v>
      </c>
      <c r="J93" s="92">
        <v>-2622021.91</v>
      </c>
      <c r="K93" s="92">
        <v>-2622021.91</v>
      </c>
      <c r="L93" s="92">
        <v>-2622021.91</v>
      </c>
      <c r="M93" s="92">
        <v>-2622021.91</v>
      </c>
      <c r="N93" s="92">
        <v>-2622021.91</v>
      </c>
      <c r="O93" s="92">
        <v>-2622021.91</v>
      </c>
      <c r="P93" s="92">
        <v>-2622021.91</v>
      </c>
      <c r="Q93" s="92">
        <v>-2622021.91</v>
      </c>
      <c r="R93" s="92">
        <v>-2622021.91</v>
      </c>
      <c r="S93" s="92">
        <v>-2622021.91</v>
      </c>
      <c r="T93" s="92">
        <v>-2622021.91</v>
      </c>
    </row>
    <row r="94" spans="1:20" x14ac:dyDescent="0.2">
      <c r="A94" s="53" t="s">
        <v>93</v>
      </c>
      <c r="B94" s="54" t="s">
        <v>218</v>
      </c>
      <c r="C94" s="83" t="s">
        <v>219</v>
      </c>
      <c r="D94" s="92">
        <v>3614906</v>
      </c>
      <c r="E94" s="92">
        <v>3614906</v>
      </c>
      <c r="F94" s="92">
        <v>140300</v>
      </c>
      <c r="G94" s="92">
        <v>140300</v>
      </c>
      <c r="H94" s="92">
        <v>10133405</v>
      </c>
      <c r="I94" s="92">
        <v>10133405</v>
      </c>
      <c r="J94" s="92">
        <v>10133405</v>
      </c>
      <c r="K94" s="92">
        <v>10133405</v>
      </c>
      <c r="L94" s="92">
        <v>10133405</v>
      </c>
      <c r="M94" s="92">
        <v>10133405</v>
      </c>
      <c r="N94" s="92">
        <v>9993105</v>
      </c>
      <c r="O94" s="92">
        <v>9993105</v>
      </c>
      <c r="P94" s="92">
        <v>9993105</v>
      </c>
      <c r="Q94" s="92">
        <v>0</v>
      </c>
      <c r="R94" s="92">
        <v>0</v>
      </c>
      <c r="S94" s="92">
        <v>0</v>
      </c>
      <c r="T94" s="92">
        <v>0</v>
      </c>
    </row>
    <row r="95" spans="1:20" x14ac:dyDescent="0.2">
      <c r="A95" s="53" t="s">
        <v>96</v>
      </c>
      <c r="B95" s="54" t="s">
        <v>220</v>
      </c>
      <c r="C95" s="83" t="s">
        <v>221</v>
      </c>
      <c r="D95" s="92">
        <v>-69216188.719999999</v>
      </c>
      <c r="E95" s="92">
        <v>-69216188.719999999</v>
      </c>
      <c r="F95" s="92">
        <v>-69216188.719999999</v>
      </c>
      <c r="G95" s="92">
        <v>-69216188.719999999</v>
      </c>
      <c r="H95" s="92">
        <v>-69216188.719999999</v>
      </c>
      <c r="I95" s="92">
        <v>-69216188.719999999</v>
      </c>
      <c r="J95" s="92">
        <v>-69216188.719999999</v>
      </c>
      <c r="K95" s="92">
        <v>-69216188.719999999</v>
      </c>
      <c r="L95" s="92">
        <v>-69216188.719999999</v>
      </c>
      <c r="M95" s="92">
        <v>-69216188.719999999</v>
      </c>
      <c r="N95" s="92">
        <v>-69216188.719999999</v>
      </c>
      <c r="O95" s="92">
        <v>-69216188.719999999</v>
      </c>
      <c r="P95" s="92">
        <v>-69216188.719999999</v>
      </c>
      <c r="Q95" s="92">
        <v>-69216188.719999999</v>
      </c>
      <c r="R95" s="92">
        <v>-69216188.719999999</v>
      </c>
      <c r="S95" s="92">
        <v>-69216188.719999999</v>
      </c>
      <c r="T95" s="92">
        <v>-69216188.719999999</v>
      </c>
    </row>
    <row r="96" spans="1:20" x14ac:dyDescent="0.2">
      <c r="A96" s="55" t="s">
        <v>109</v>
      </c>
      <c r="B96" s="56" t="s">
        <v>222</v>
      </c>
      <c r="C96" s="84"/>
      <c r="D96" s="91">
        <f>SUM(D97:D101)</f>
        <v>29416637.010000002</v>
      </c>
      <c r="E96" s="91">
        <f>SUM(E97:E101)</f>
        <v>75954881.570000008</v>
      </c>
      <c r="F96" s="91">
        <f t="shared" ref="F96" si="14">SUM(F97:F101)</f>
        <v>72597293.25999999</v>
      </c>
      <c r="G96" s="91">
        <f t="shared" ref="G96" si="15">SUM(G97:G101)</f>
        <v>90525711.430000007</v>
      </c>
      <c r="H96" s="91">
        <f>SUM(H97:H101)</f>
        <v>77269033.479999989</v>
      </c>
      <c r="I96" s="91">
        <v>77617088.959999993</v>
      </c>
      <c r="J96" s="91">
        <v>79756554.450000003</v>
      </c>
      <c r="K96" s="91">
        <v>78662236.900000006</v>
      </c>
      <c r="L96" s="91">
        <v>81181345.359999999</v>
      </c>
      <c r="M96" s="91">
        <v>73530991.209999993</v>
      </c>
      <c r="N96" s="91">
        <v>82054430.450000003</v>
      </c>
      <c r="O96" s="91">
        <v>82457499.670000002</v>
      </c>
      <c r="P96" s="91">
        <v>59699369.710000001</v>
      </c>
      <c r="Q96" s="91">
        <v>70864327.989999995</v>
      </c>
      <c r="R96" s="91">
        <v>83011767.579999998</v>
      </c>
      <c r="S96" s="91">
        <v>83649906.49000001</v>
      </c>
      <c r="T96" s="91">
        <v>288303801.61000001</v>
      </c>
    </row>
    <row r="97" spans="1:20" x14ac:dyDescent="0.2">
      <c r="A97" s="49" t="s">
        <v>81</v>
      </c>
      <c r="B97" s="58" t="s">
        <v>223</v>
      </c>
      <c r="C97" s="83" t="s">
        <v>224</v>
      </c>
      <c r="D97" s="92">
        <v>0</v>
      </c>
      <c r="E97" s="92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0</v>
      </c>
      <c r="R97" s="92">
        <v>0</v>
      </c>
      <c r="S97" s="92">
        <v>0</v>
      </c>
      <c r="T97" s="92">
        <v>0</v>
      </c>
    </row>
    <row r="98" spans="1:20" x14ac:dyDescent="0.2">
      <c r="A98" s="53" t="s">
        <v>84</v>
      </c>
      <c r="B98" s="50" t="s">
        <v>225</v>
      </c>
      <c r="C98" s="83" t="s">
        <v>226</v>
      </c>
      <c r="D98" s="92">
        <v>17770813.210000001</v>
      </c>
      <c r="E98" s="92">
        <v>20172414.510000002</v>
      </c>
      <c r="F98" s="92">
        <v>24815044</v>
      </c>
      <c r="G98" s="92">
        <v>28255724.899999999</v>
      </c>
      <c r="H98" s="92">
        <v>28275071.640000001</v>
      </c>
      <c r="I98" s="92">
        <v>30481496.390000001</v>
      </c>
      <c r="J98" s="92">
        <v>11222354.880000001</v>
      </c>
      <c r="K98" s="92">
        <v>12553594.59</v>
      </c>
      <c r="L98" s="92">
        <v>13753478.810000001</v>
      </c>
      <c r="M98" s="92">
        <v>16748504.68</v>
      </c>
      <c r="N98" s="92">
        <v>115835.19</v>
      </c>
      <c r="O98" s="92">
        <v>1429224.6</v>
      </c>
      <c r="P98" s="92">
        <v>3733336.16</v>
      </c>
      <c r="Q98" s="92">
        <v>6731460.5899999999</v>
      </c>
      <c r="R98" s="92">
        <v>5226900.93</v>
      </c>
      <c r="S98" s="92">
        <v>9239013.75</v>
      </c>
      <c r="T98" s="92">
        <v>13765424.890000001</v>
      </c>
    </row>
    <row r="99" spans="1:20" x14ac:dyDescent="0.2">
      <c r="A99" s="53" t="s">
        <v>87</v>
      </c>
      <c r="B99" s="54" t="s">
        <v>227</v>
      </c>
      <c r="C99" s="83" t="s">
        <v>228</v>
      </c>
      <c r="D99" s="92">
        <v>0</v>
      </c>
      <c r="E99" s="92">
        <v>0</v>
      </c>
      <c r="F99" s="92">
        <v>0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  <c r="R99" s="92">
        <v>0</v>
      </c>
      <c r="S99" s="92">
        <v>0</v>
      </c>
      <c r="T99" s="92">
        <v>146648875.65000001</v>
      </c>
    </row>
    <row r="100" spans="1:20" x14ac:dyDescent="0.2">
      <c r="A100" s="53" t="s">
        <v>90</v>
      </c>
      <c r="B100" s="54" t="s">
        <v>229</v>
      </c>
      <c r="C100" s="83" t="s">
        <v>230</v>
      </c>
      <c r="D100" s="92">
        <v>10036801.66</v>
      </c>
      <c r="E100" s="92">
        <v>7172537</v>
      </c>
      <c r="F100" s="92">
        <v>8231023.3200000003</v>
      </c>
      <c r="G100" s="92">
        <v>7812874.0700000003</v>
      </c>
      <c r="H100" s="92">
        <v>8602669.8300000001</v>
      </c>
      <c r="I100" s="92">
        <v>9219733.6799999997</v>
      </c>
      <c r="J100" s="92">
        <v>9030146.8300000001</v>
      </c>
      <c r="K100" s="92">
        <v>8977639.5700000003</v>
      </c>
      <c r="L100" s="92">
        <v>9116740.8300000001</v>
      </c>
      <c r="M100" s="92">
        <v>9699537.1600000001</v>
      </c>
      <c r="N100" s="92">
        <v>9439325.2599999998</v>
      </c>
      <c r="O100" s="92">
        <v>10292270.91</v>
      </c>
      <c r="P100" s="92">
        <v>15803662.08</v>
      </c>
      <c r="Q100" s="92">
        <v>13230218.039999999</v>
      </c>
      <c r="R100" s="92">
        <v>11459640.439999999</v>
      </c>
      <c r="S100" s="92">
        <v>11488864.529999999</v>
      </c>
      <c r="T100" s="92">
        <v>11325591.1</v>
      </c>
    </row>
    <row r="101" spans="1:20" x14ac:dyDescent="0.2">
      <c r="A101" s="53" t="s">
        <v>93</v>
      </c>
      <c r="B101" s="54" t="s">
        <v>231</v>
      </c>
      <c r="C101" s="83" t="s">
        <v>232</v>
      </c>
      <c r="D101" s="92">
        <v>1609022.14</v>
      </c>
      <c r="E101" s="92">
        <v>48609930.060000002</v>
      </c>
      <c r="F101" s="92">
        <v>39551225.939999998</v>
      </c>
      <c r="G101" s="92">
        <v>54457112.460000001</v>
      </c>
      <c r="H101" s="92">
        <v>40391292.009999998</v>
      </c>
      <c r="I101" s="92">
        <v>37915858.890000001</v>
      </c>
      <c r="J101" s="92">
        <v>59504052.740000002</v>
      </c>
      <c r="K101" s="92">
        <v>57131002.740000002</v>
      </c>
      <c r="L101" s="92">
        <v>58311125.719999999</v>
      </c>
      <c r="M101" s="92">
        <v>47082949.369999997</v>
      </c>
      <c r="N101" s="92">
        <v>72499270</v>
      </c>
      <c r="O101" s="92">
        <v>70736004.159999996</v>
      </c>
      <c r="P101" s="92">
        <v>40162371.469999999</v>
      </c>
      <c r="Q101" s="92">
        <v>50902649.359999999</v>
      </c>
      <c r="R101" s="92">
        <v>66325226.210000008</v>
      </c>
      <c r="S101" s="92">
        <v>62922028.210000001</v>
      </c>
      <c r="T101" s="92">
        <v>116563909.97</v>
      </c>
    </row>
    <row r="102" spans="1:20" x14ac:dyDescent="0.2">
      <c r="A102" s="45" t="s">
        <v>132</v>
      </c>
      <c r="B102" s="56" t="s">
        <v>233</v>
      </c>
      <c r="C102" s="84"/>
      <c r="D102" s="91">
        <f>SUM(D103:D105)</f>
        <v>-383791280.45000005</v>
      </c>
      <c r="E102" s="91">
        <f>SUM(E103:E105)</f>
        <v>-615185946.75</v>
      </c>
      <c r="F102" s="91">
        <f t="shared" ref="F102" si="16">SUM(F103:F105)</f>
        <v>-948233260.32999992</v>
      </c>
      <c r="G102" s="91">
        <f t="shared" ref="G102" si="17">SUM(G103:G105)</f>
        <v>-990874815.80999994</v>
      </c>
      <c r="H102" s="91">
        <f>SUM(H103:H105)</f>
        <v>-1003586023.83</v>
      </c>
      <c r="I102" s="91">
        <v>-1018090227.88</v>
      </c>
      <c r="J102" s="91">
        <v>-1135359710.0599999</v>
      </c>
      <c r="K102" s="91">
        <v>-1201870154.71</v>
      </c>
      <c r="L102" s="91">
        <v>-1193076465.27</v>
      </c>
      <c r="M102" s="91">
        <v>-1263628981.5999999</v>
      </c>
      <c r="N102" s="91">
        <v>-1313417428.27</v>
      </c>
      <c r="O102" s="91">
        <v>-1330493803.3199999</v>
      </c>
      <c r="P102" s="91">
        <v>-1311425520.71</v>
      </c>
      <c r="Q102" s="91">
        <v>-1309732168.5599999</v>
      </c>
      <c r="R102" s="91">
        <v>195531833.6500001</v>
      </c>
      <c r="S102" s="91">
        <v>198940633.21000004</v>
      </c>
      <c r="T102" s="91">
        <v>274838447.24000001</v>
      </c>
    </row>
    <row r="103" spans="1:20" x14ac:dyDescent="0.2">
      <c r="A103" s="49" t="s">
        <v>81</v>
      </c>
      <c r="B103" s="54" t="s">
        <v>234</v>
      </c>
      <c r="C103" s="83" t="s">
        <v>235</v>
      </c>
      <c r="D103" s="92">
        <v>-96087604.290000007</v>
      </c>
      <c r="E103" s="92">
        <v>-231394666.30000001</v>
      </c>
      <c r="F103" s="92">
        <v>-333047313.57999998</v>
      </c>
      <c r="G103" s="92">
        <v>-42641555.479999997</v>
      </c>
      <c r="H103" s="92">
        <v>-55352763.5</v>
      </c>
      <c r="I103" s="92">
        <v>-69856967.549999997</v>
      </c>
      <c r="J103" s="92">
        <v>-187126449.72999999</v>
      </c>
      <c r="K103" s="92">
        <v>-66510444.650000006</v>
      </c>
      <c r="L103" s="92">
        <v>-57716755.210000001</v>
      </c>
      <c r="M103" s="92">
        <v>-128269271.54000001</v>
      </c>
      <c r="N103" s="92">
        <v>-178057718.21000001</v>
      </c>
      <c r="O103" s="92">
        <v>-17076375.050000001</v>
      </c>
      <c r="P103" s="92">
        <v>1991907.56</v>
      </c>
      <c r="Q103" s="92">
        <v>3685259.71</v>
      </c>
      <c r="R103" s="92">
        <v>1508949261.9200001</v>
      </c>
      <c r="S103" s="92">
        <v>3408799.56</v>
      </c>
      <c r="T103" s="92">
        <v>274838447.24000001</v>
      </c>
    </row>
    <row r="104" spans="1:20" x14ac:dyDescent="0.2">
      <c r="A104" s="53" t="s">
        <v>84</v>
      </c>
      <c r="B104" s="54" t="s">
        <v>236</v>
      </c>
      <c r="C104" s="83" t="s">
        <v>237</v>
      </c>
      <c r="D104" s="92">
        <v>0</v>
      </c>
      <c r="E104" s="92">
        <v>0</v>
      </c>
      <c r="F104" s="92">
        <v>0</v>
      </c>
      <c r="G104" s="92">
        <v>-333047313.57999998</v>
      </c>
      <c r="H104" s="92">
        <v>0</v>
      </c>
      <c r="I104" s="92">
        <v>0</v>
      </c>
      <c r="J104" s="92">
        <v>0</v>
      </c>
      <c r="K104" s="92">
        <v>-187126449.72999999</v>
      </c>
      <c r="L104" s="92">
        <v>0</v>
      </c>
      <c r="M104" s="92">
        <v>0</v>
      </c>
      <c r="N104" s="92">
        <v>0</v>
      </c>
      <c r="O104" s="92">
        <v>-178057718.21000001</v>
      </c>
      <c r="P104" s="92">
        <v>0</v>
      </c>
      <c r="Q104" s="92">
        <v>0</v>
      </c>
      <c r="R104" s="92">
        <v>0</v>
      </c>
      <c r="S104" s="92">
        <v>1508949261.9200001</v>
      </c>
      <c r="T104" s="92">
        <v>0</v>
      </c>
    </row>
    <row r="105" spans="1:20" x14ac:dyDescent="0.2">
      <c r="A105" s="53" t="s">
        <v>87</v>
      </c>
      <c r="B105" s="54" t="s">
        <v>238</v>
      </c>
      <c r="C105" s="83" t="s">
        <v>239</v>
      </c>
      <c r="D105" s="92">
        <v>-287703676.16000003</v>
      </c>
      <c r="E105" s="92">
        <v>-383791280.44999999</v>
      </c>
      <c r="F105" s="92">
        <v>-615185946.75</v>
      </c>
      <c r="G105" s="92">
        <v>-615185946.75</v>
      </c>
      <c r="H105" s="92">
        <v>-948233260.33000004</v>
      </c>
      <c r="I105" s="92">
        <v>-948233260.33000004</v>
      </c>
      <c r="J105" s="92">
        <v>-948233260.33000004</v>
      </c>
      <c r="K105" s="92">
        <v>-948233260.33000004</v>
      </c>
      <c r="L105" s="92">
        <v>-1135359710.0599999</v>
      </c>
      <c r="M105" s="92">
        <v>-1135359710.0599999</v>
      </c>
      <c r="N105" s="92">
        <v>-1135359710.0599999</v>
      </c>
      <c r="O105" s="92">
        <v>-1135359710.0599999</v>
      </c>
      <c r="P105" s="92">
        <v>-1313417428.27</v>
      </c>
      <c r="Q105" s="92">
        <v>-1313417428.27</v>
      </c>
      <c r="R105" s="92">
        <v>-1313417428.27</v>
      </c>
      <c r="S105" s="92">
        <v>-1313417428.27</v>
      </c>
      <c r="T105" s="92">
        <v>0</v>
      </c>
    </row>
    <row r="106" spans="1:20" x14ac:dyDescent="0.2">
      <c r="A106" s="62" t="s">
        <v>240</v>
      </c>
      <c r="B106" s="63" t="s">
        <v>241</v>
      </c>
      <c r="C106" s="85"/>
      <c r="D106" s="93">
        <f>SUM(D107,D109,D115)</f>
        <v>2983915467.7600002</v>
      </c>
      <c r="E106" s="93">
        <f>SUM(E107,E109,E115)</f>
        <v>2409154037.96</v>
      </c>
      <c r="F106" s="93">
        <f>SUM(F107,F109,F115)</f>
        <v>2693425976.54</v>
      </c>
      <c r="G106" s="93">
        <f>SUM(G107,G109,G115)</f>
        <v>2663538479.8499999</v>
      </c>
      <c r="H106" s="93">
        <f>SUM(H107,H109,H115)</f>
        <v>2873435259.8600001</v>
      </c>
      <c r="I106" s="93">
        <v>3003178722.8600001</v>
      </c>
      <c r="J106" s="93">
        <v>2843263798.0799994</v>
      </c>
      <c r="K106" s="93">
        <v>2861083811</v>
      </c>
      <c r="L106" s="93">
        <v>3218653556.3200002</v>
      </c>
      <c r="M106" s="93">
        <v>3348663632.2199998</v>
      </c>
      <c r="N106" s="93">
        <v>3058751555.27</v>
      </c>
      <c r="O106" s="93">
        <v>3277359292.6599998</v>
      </c>
      <c r="P106" s="93">
        <v>3803306030.4099998</v>
      </c>
      <c r="Q106" s="93">
        <v>3548848455.1599998</v>
      </c>
      <c r="R106" s="93">
        <v>1788925207.0500002</v>
      </c>
      <c r="S106" s="93">
        <v>1770295069.1100001</v>
      </c>
      <c r="T106" s="93">
        <v>1888874219.9499998</v>
      </c>
    </row>
    <row r="107" spans="1:20" x14ac:dyDescent="0.2">
      <c r="A107" s="45" t="s">
        <v>109</v>
      </c>
      <c r="B107" s="56" t="s">
        <v>242</v>
      </c>
      <c r="C107" s="84"/>
      <c r="D107" s="91">
        <f>SUM(D108)</f>
        <v>9451569</v>
      </c>
      <c r="E107" s="91">
        <f>SUM(E108)</f>
        <v>11400000</v>
      </c>
      <c r="F107" s="91">
        <f t="shared" ref="F107" si="18">SUM(F108)</f>
        <v>12263000</v>
      </c>
      <c r="G107" s="91">
        <f>SUM(G108)</f>
        <v>5475645</v>
      </c>
      <c r="H107" s="91">
        <f>SUM(H108)</f>
        <v>1044843</v>
      </c>
      <c r="I107" s="91">
        <v>0</v>
      </c>
      <c r="J107" s="91">
        <v>17187000</v>
      </c>
      <c r="K107" s="91">
        <v>8253093.9999999991</v>
      </c>
      <c r="L107" s="91">
        <v>2177778</v>
      </c>
      <c r="M107" s="91">
        <v>40113</v>
      </c>
      <c r="N107" s="91">
        <v>43950000</v>
      </c>
      <c r="O107" s="91">
        <v>15867870</v>
      </c>
      <c r="P107" s="91">
        <v>9670969</v>
      </c>
      <c r="Q107" s="91">
        <v>6705948</v>
      </c>
      <c r="R107" s="91">
        <v>88904000</v>
      </c>
      <c r="S107" s="91">
        <v>42490781</v>
      </c>
      <c r="T107" s="91">
        <v>43744163</v>
      </c>
    </row>
    <row r="108" spans="1:20" x14ac:dyDescent="0.2">
      <c r="A108" s="49" t="s">
        <v>81</v>
      </c>
      <c r="B108" s="54" t="s">
        <v>242</v>
      </c>
      <c r="C108" s="86">
        <v>441</v>
      </c>
      <c r="D108" s="92">
        <v>9451569</v>
      </c>
      <c r="E108" s="92">
        <v>11400000</v>
      </c>
      <c r="F108" s="92">
        <v>12263000</v>
      </c>
      <c r="G108" s="92">
        <v>5475645</v>
      </c>
      <c r="H108" s="92">
        <v>1044843</v>
      </c>
      <c r="I108" s="92">
        <v>0</v>
      </c>
      <c r="J108" s="92">
        <v>17187000</v>
      </c>
      <c r="K108" s="92">
        <v>8253093.9999999991</v>
      </c>
      <c r="L108" s="92">
        <v>2177778</v>
      </c>
      <c r="M108" s="92">
        <v>40113</v>
      </c>
      <c r="N108" s="92">
        <v>43950000</v>
      </c>
      <c r="O108" s="92">
        <v>15867870</v>
      </c>
      <c r="P108" s="92">
        <v>9670969</v>
      </c>
      <c r="Q108" s="92">
        <v>6705948</v>
      </c>
      <c r="R108" s="92">
        <v>88904000</v>
      </c>
      <c r="S108" s="92">
        <v>42490781</v>
      </c>
      <c r="T108" s="92">
        <v>43744163</v>
      </c>
    </row>
    <row r="109" spans="1:20" x14ac:dyDescent="0.2">
      <c r="A109" s="45" t="s">
        <v>132</v>
      </c>
      <c r="B109" s="56" t="s">
        <v>243</v>
      </c>
      <c r="C109" s="87"/>
      <c r="D109" s="91">
        <f>SUM(D110:D114)</f>
        <v>640159216.31999993</v>
      </c>
      <c r="E109" s="91">
        <f>SUM(E110:E114)</f>
        <v>507881473.00999999</v>
      </c>
      <c r="F109" s="91">
        <f>SUM(F110:F114)</f>
        <v>794182172.93999994</v>
      </c>
      <c r="G109" s="91">
        <f>SUM(G110:G114)</f>
        <v>795001607.26000011</v>
      </c>
      <c r="H109" s="91">
        <f>SUM(H110:H114)</f>
        <v>798813930.7700001</v>
      </c>
      <c r="I109" s="91">
        <v>826304311.53999996</v>
      </c>
      <c r="J109" s="91">
        <v>893772515.13</v>
      </c>
      <c r="K109" s="91">
        <v>926095830.00999999</v>
      </c>
      <c r="L109" s="91">
        <v>1103303200.8400002</v>
      </c>
      <c r="M109" s="91">
        <v>1238700169.4099998</v>
      </c>
      <c r="N109" s="91">
        <v>539110146.52999997</v>
      </c>
      <c r="O109" s="91">
        <v>549403946.77999997</v>
      </c>
      <c r="P109" s="91">
        <v>573987605.58999991</v>
      </c>
      <c r="Q109" s="91">
        <v>563700198.08999991</v>
      </c>
      <c r="R109" s="91">
        <v>233937086.13999999</v>
      </c>
      <c r="S109" s="91">
        <v>237112536.60999998</v>
      </c>
      <c r="T109" s="91">
        <v>380806383.13999999</v>
      </c>
    </row>
    <row r="110" spans="1:20" x14ac:dyDescent="0.2">
      <c r="A110" s="49" t="s">
        <v>81</v>
      </c>
      <c r="B110" s="58" t="s">
        <v>244</v>
      </c>
      <c r="C110" s="88">
        <v>451</v>
      </c>
      <c r="D110" s="94">
        <v>0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4">
        <v>0</v>
      </c>
      <c r="K110" s="94">
        <v>0</v>
      </c>
      <c r="L110" s="94">
        <v>0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94">
        <v>0</v>
      </c>
    </row>
    <row r="111" spans="1:20" x14ac:dyDescent="0.2">
      <c r="A111" s="53" t="s">
        <v>84</v>
      </c>
      <c r="B111" s="58" t="s">
        <v>245</v>
      </c>
      <c r="C111" s="88">
        <v>452</v>
      </c>
      <c r="D111" s="92">
        <v>0</v>
      </c>
      <c r="E111" s="92">
        <v>0</v>
      </c>
      <c r="F111" s="92">
        <v>0</v>
      </c>
      <c r="G111" s="92">
        <v>0</v>
      </c>
      <c r="H111" s="92">
        <v>0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2">
        <v>0</v>
      </c>
      <c r="R111" s="92">
        <v>0</v>
      </c>
      <c r="S111" s="92">
        <v>0</v>
      </c>
      <c r="T111" s="92">
        <v>0</v>
      </c>
    </row>
    <row r="112" spans="1:20" x14ac:dyDescent="0.2">
      <c r="A112" s="49" t="s">
        <v>87</v>
      </c>
      <c r="B112" s="58" t="s">
        <v>246</v>
      </c>
      <c r="C112" s="88">
        <v>455</v>
      </c>
      <c r="D112" s="92">
        <v>575500</v>
      </c>
      <c r="E112" s="92">
        <v>535500</v>
      </c>
      <c r="F112" s="92">
        <v>409200</v>
      </c>
      <c r="G112" s="92">
        <v>415700</v>
      </c>
      <c r="H112" s="92">
        <v>420900</v>
      </c>
      <c r="I112" s="92">
        <v>433000</v>
      </c>
      <c r="J112" s="92">
        <v>434800</v>
      </c>
      <c r="K112" s="92">
        <v>445600</v>
      </c>
      <c r="L112" s="92">
        <v>450500</v>
      </c>
      <c r="M112" s="92">
        <v>465100</v>
      </c>
      <c r="N112" s="92">
        <v>478600</v>
      </c>
      <c r="O112" s="92">
        <v>487100</v>
      </c>
      <c r="P112" s="92">
        <v>457800</v>
      </c>
      <c r="Q112" s="92">
        <v>382500</v>
      </c>
      <c r="R112" s="92">
        <v>337500</v>
      </c>
      <c r="S112" s="92">
        <v>318500</v>
      </c>
      <c r="T112" s="92">
        <v>64200</v>
      </c>
    </row>
    <row r="113" spans="1:20" x14ac:dyDescent="0.2">
      <c r="A113" s="49" t="s">
        <v>93</v>
      </c>
      <c r="B113" s="54" t="s">
        <v>247</v>
      </c>
      <c r="C113" s="86">
        <v>459</v>
      </c>
      <c r="D113" s="94">
        <v>565281749.92999995</v>
      </c>
      <c r="E113" s="94">
        <v>501631000.00999999</v>
      </c>
      <c r="F113" s="94">
        <v>771889552.91999996</v>
      </c>
      <c r="G113" s="94">
        <v>774115347.44000006</v>
      </c>
      <c r="H113" s="94">
        <v>776135470.95000005</v>
      </c>
      <c r="I113" s="94">
        <v>780190120.95000005</v>
      </c>
      <c r="J113" s="94">
        <v>632460080.52999997</v>
      </c>
      <c r="K113" s="94">
        <v>638186738.25999999</v>
      </c>
      <c r="L113" s="94">
        <v>641386314.57000005</v>
      </c>
      <c r="M113" s="94">
        <v>648837111.13999999</v>
      </c>
      <c r="N113" s="94">
        <v>490806706.68000001</v>
      </c>
      <c r="O113" s="94">
        <v>495198081.88999999</v>
      </c>
      <c r="P113" s="94">
        <v>487454312.26999998</v>
      </c>
      <c r="Q113" s="94">
        <v>487454312.26999998</v>
      </c>
      <c r="R113" s="94">
        <v>175573319.97999999</v>
      </c>
      <c r="S113" s="94">
        <v>175573319.97999999</v>
      </c>
      <c r="T113" s="94">
        <v>175841401.50999999</v>
      </c>
    </row>
    <row r="114" spans="1:20" x14ac:dyDescent="0.2">
      <c r="A114" s="49" t="s">
        <v>96</v>
      </c>
      <c r="B114" s="54" t="s">
        <v>248</v>
      </c>
      <c r="C114" s="86">
        <v>472</v>
      </c>
      <c r="D114" s="94">
        <v>74301966.390000001</v>
      </c>
      <c r="E114" s="94">
        <v>5714973</v>
      </c>
      <c r="F114" s="94">
        <v>21883420.02</v>
      </c>
      <c r="G114" s="94">
        <v>20470559.82</v>
      </c>
      <c r="H114" s="94">
        <v>22257559.82</v>
      </c>
      <c r="I114" s="94">
        <v>45681190.590000004</v>
      </c>
      <c r="J114" s="94">
        <v>260877634.59999999</v>
      </c>
      <c r="K114" s="94">
        <v>287463491.75</v>
      </c>
      <c r="L114" s="94">
        <v>461466386.26999998</v>
      </c>
      <c r="M114" s="94">
        <v>589397958.26999998</v>
      </c>
      <c r="N114" s="94">
        <v>47824839.850000001</v>
      </c>
      <c r="O114" s="94">
        <v>53718764.890000001</v>
      </c>
      <c r="P114" s="94">
        <v>86075493.319999993</v>
      </c>
      <c r="Q114" s="94">
        <v>75863385.819999993</v>
      </c>
      <c r="R114" s="94">
        <v>58026266.159999996</v>
      </c>
      <c r="S114" s="94">
        <v>61220716.630000003</v>
      </c>
      <c r="T114" s="94">
        <v>204900781.63</v>
      </c>
    </row>
    <row r="115" spans="1:20" x14ac:dyDescent="0.2">
      <c r="A115" s="45" t="s">
        <v>144</v>
      </c>
      <c r="B115" s="56" t="s">
        <v>249</v>
      </c>
      <c r="C115" s="87"/>
      <c r="D115" s="91">
        <f>SUM(D116:D137)</f>
        <v>2334304682.4400001</v>
      </c>
      <c r="E115" s="91">
        <f>SUM(E116:E137)</f>
        <v>1889872564.9500003</v>
      </c>
      <c r="F115" s="91">
        <f t="shared" ref="F115" si="19">SUM(F116:F137)</f>
        <v>1886980803.6000001</v>
      </c>
      <c r="G115" s="91">
        <f>SUM(G116:G137)</f>
        <v>1863061227.5899999</v>
      </c>
      <c r="H115" s="91">
        <f>SUM(H116:H137)</f>
        <v>2073576486.0899999</v>
      </c>
      <c r="I115" s="91">
        <v>2176874411.3200002</v>
      </c>
      <c r="J115" s="91">
        <v>1932304282.9499996</v>
      </c>
      <c r="K115" s="91">
        <v>1926734886.99</v>
      </c>
      <c r="L115" s="91">
        <v>2113172577.48</v>
      </c>
      <c r="M115" s="91">
        <v>2109923349.8099999</v>
      </c>
      <c r="N115" s="91">
        <v>2475691408.7399998</v>
      </c>
      <c r="O115" s="91">
        <v>2712087475.8800001</v>
      </c>
      <c r="P115" s="91">
        <v>3219647455.8200002</v>
      </c>
      <c r="Q115" s="91">
        <v>2978442309.0699997</v>
      </c>
      <c r="R115" s="91">
        <v>1466084120.9099998</v>
      </c>
      <c r="S115" s="91">
        <v>1490691751.5000002</v>
      </c>
      <c r="T115" s="91">
        <v>1464323673.8099999</v>
      </c>
    </row>
    <row r="116" spans="1:20" x14ac:dyDescent="0.2">
      <c r="A116" s="399" t="s">
        <v>81</v>
      </c>
      <c r="B116" s="400" t="s">
        <v>250</v>
      </c>
      <c r="C116" s="401">
        <v>281</v>
      </c>
      <c r="D116" s="393">
        <v>0</v>
      </c>
      <c r="E116" s="393">
        <v>0</v>
      </c>
      <c r="F116" s="393">
        <v>0</v>
      </c>
      <c r="G116" s="393">
        <v>0</v>
      </c>
      <c r="H116" s="393">
        <v>0</v>
      </c>
      <c r="I116" s="393">
        <v>0</v>
      </c>
      <c r="J116" s="393">
        <v>0</v>
      </c>
      <c r="K116" s="393">
        <v>0</v>
      </c>
      <c r="L116" s="393">
        <v>0</v>
      </c>
      <c r="M116" s="393">
        <v>0</v>
      </c>
      <c r="N116" s="393">
        <v>0</v>
      </c>
      <c r="O116" s="393">
        <v>0</v>
      </c>
      <c r="P116" s="393">
        <v>0</v>
      </c>
      <c r="Q116" s="393">
        <v>0</v>
      </c>
      <c r="R116" s="393">
        <v>0</v>
      </c>
      <c r="S116" s="393">
        <v>0</v>
      </c>
      <c r="T116" s="393">
        <v>0</v>
      </c>
    </row>
    <row r="117" spans="1:20" x14ac:dyDescent="0.2">
      <c r="A117" s="399" t="s">
        <v>84</v>
      </c>
      <c r="B117" s="400" t="s">
        <v>251</v>
      </c>
      <c r="C117" s="401">
        <v>289</v>
      </c>
      <c r="D117" s="393">
        <v>0</v>
      </c>
      <c r="E117" s="393">
        <v>0</v>
      </c>
      <c r="F117" s="393">
        <v>0</v>
      </c>
      <c r="G117" s="393">
        <v>0</v>
      </c>
      <c r="H117" s="393">
        <v>0</v>
      </c>
      <c r="I117" s="393">
        <v>0</v>
      </c>
      <c r="J117" s="393">
        <v>0</v>
      </c>
      <c r="K117" s="393">
        <v>0</v>
      </c>
      <c r="L117" s="393">
        <v>0</v>
      </c>
      <c r="M117" s="393">
        <v>0</v>
      </c>
      <c r="N117" s="393">
        <v>0</v>
      </c>
      <c r="O117" s="393">
        <v>0</v>
      </c>
      <c r="P117" s="393">
        <v>0</v>
      </c>
      <c r="Q117" s="393">
        <v>0</v>
      </c>
      <c r="R117" s="393">
        <v>0</v>
      </c>
      <c r="S117" s="393">
        <v>0</v>
      </c>
      <c r="T117" s="393">
        <v>0</v>
      </c>
    </row>
    <row r="118" spans="1:20" x14ac:dyDescent="0.2">
      <c r="A118" s="396" t="s">
        <v>87</v>
      </c>
      <c r="B118" s="400" t="s">
        <v>252</v>
      </c>
      <c r="C118" s="401">
        <v>321</v>
      </c>
      <c r="D118" s="393">
        <v>1128608915.49</v>
      </c>
      <c r="E118" s="393">
        <v>1388400984.95</v>
      </c>
      <c r="F118" s="393">
        <v>1428588362.0799999</v>
      </c>
      <c r="G118" s="393">
        <v>1402631618.98</v>
      </c>
      <c r="H118" s="393">
        <v>1432565971.25</v>
      </c>
      <c r="I118" s="393">
        <v>1398676674.8499999</v>
      </c>
      <c r="J118" s="393">
        <v>1517548826.24</v>
      </c>
      <c r="K118" s="393">
        <v>1574606447.55</v>
      </c>
      <c r="L118" s="393">
        <v>1702754300.5899999</v>
      </c>
      <c r="M118" s="393">
        <v>1692093362.05</v>
      </c>
      <c r="N118" s="393">
        <v>1883715540.3299999</v>
      </c>
      <c r="O118" s="393">
        <v>1603946178.45</v>
      </c>
      <c r="P118" s="393">
        <v>403331473.95999998</v>
      </c>
      <c r="Q118" s="393">
        <v>529814738.33999997</v>
      </c>
      <c r="R118" s="393">
        <v>556288293.76999998</v>
      </c>
      <c r="S118" s="393">
        <v>481896409.11000001</v>
      </c>
      <c r="T118" s="393">
        <v>531297440.35000002</v>
      </c>
    </row>
    <row r="119" spans="1:20" x14ac:dyDescent="0.2">
      <c r="A119" s="399" t="s">
        <v>90</v>
      </c>
      <c r="B119" s="402" t="s">
        <v>253</v>
      </c>
      <c r="C119" s="403">
        <v>324</v>
      </c>
      <c r="D119" s="394">
        <v>301577.36</v>
      </c>
      <c r="E119" s="394">
        <v>227254.9</v>
      </c>
      <c r="F119" s="394">
        <v>145855.96</v>
      </c>
      <c r="G119" s="394">
        <v>219272.76</v>
      </c>
      <c r="H119" s="394">
        <v>241425.43</v>
      </c>
      <c r="I119" s="394">
        <v>225006.06</v>
      </c>
      <c r="J119" s="394">
        <v>269107.21000000002</v>
      </c>
      <c r="K119" s="394">
        <v>448515.42</v>
      </c>
      <c r="L119" s="394">
        <v>459246.51</v>
      </c>
      <c r="M119" s="394">
        <v>552740.79</v>
      </c>
      <c r="N119" s="394">
        <v>408383.06</v>
      </c>
      <c r="O119" s="394">
        <v>533195.25</v>
      </c>
      <c r="P119" s="394">
        <v>6146870.54</v>
      </c>
      <c r="Q119" s="394">
        <v>571486.05000000005</v>
      </c>
      <c r="R119" s="394">
        <v>615320.81999999995</v>
      </c>
      <c r="S119" s="394">
        <v>982443.81</v>
      </c>
      <c r="T119" s="394">
        <v>1177502.6499999999</v>
      </c>
    </row>
    <row r="120" spans="1:20" x14ac:dyDescent="0.2">
      <c r="A120" s="404" t="s">
        <v>93</v>
      </c>
      <c r="B120" s="400" t="s">
        <v>254</v>
      </c>
      <c r="C120" s="401">
        <v>326</v>
      </c>
      <c r="D120" s="393">
        <v>0</v>
      </c>
      <c r="E120" s="393">
        <v>0</v>
      </c>
      <c r="F120" s="393">
        <v>0</v>
      </c>
      <c r="G120" s="393">
        <v>0</v>
      </c>
      <c r="H120" s="393">
        <v>0</v>
      </c>
      <c r="I120" s="393">
        <v>0</v>
      </c>
      <c r="J120" s="393">
        <v>0</v>
      </c>
      <c r="K120" s="393">
        <v>0</v>
      </c>
      <c r="L120" s="393">
        <v>0</v>
      </c>
      <c r="M120" s="393">
        <v>0</v>
      </c>
      <c r="N120" s="393">
        <v>0</v>
      </c>
      <c r="O120" s="393">
        <v>0</v>
      </c>
      <c r="P120" s="393">
        <v>0</v>
      </c>
      <c r="Q120" s="393">
        <v>0</v>
      </c>
      <c r="R120" s="393">
        <v>0</v>
      </c>
      <c r="S120" s="393">
        <v>0</v>
      </c>
      <c r="T120" s="393">
        <v>0</v>
      </c>
    </row>
    <row r="121" spans="1:20" x14ac:dyDescent="0.2">
      <c r="A121" s="399" t="s">
        <v>96</v>
      </c>
      <c r="B121" s="400" t="s">
        <v>255</v>
      </c>
      <c r="C121" s="401">
        <v>331</v>
      </c>
      <c r="D121" s="393">
        <v>65380574</v>
      </c>
      <c r="E121" s="393">
        <v>72483566</v>
      </c>
      <c r="F121" s="393">
        <v>80967829</v>
      </c>
      <c r="G121" s="393">
        <v>88623125</v>
      </c>
      <c r="H121" s="393">
        <v>84655269</v>
      </c>
      <c r="I121" s="393">
        <v>86247620</v>
      </c>
      <c r="J121" s="393">
        <v>89974739</v>
      </c>
      <c r="K121" s="393">
        <v>99512041</v>
      </c>
      <c r="L121" s="393">
        <v>97382332</v>
      </c>
      <c r="M121" s="393">
        <v>97999825</v>
      </c>
      <c r="N121" s="393">
        <v>103556940</v>
      </c>
      <c r="O121" s="393">
        <v>101328728</v>
      </c>
      <c r="P121" s="393">
        <v>99755763</v>
      </c>
      <c r="Q121" s="393">
        <v>102839171</v>
      </c>
      <c r="R121" s="393">
        <v>113916982</v>
      </c>
      <c r="S121" s="393">
        <v>131842483</v>
      </c>
      <c r="T121" s="393">
        <v>119717063</v>
      </c>
    </row>
    <row r="122" spans="1:20" x14ac:dyDescent="0.2">
      <c r="A122" s="399" t="s">
        <v>99</v>
      </c>
      <c r="B122" s="400" t="s">
        <v>256</v>
      </c>
      <c r="C122" s="401">
        <v>333</v>
      </c>
      <c r="D122" s="393">
        <v>1321219.47</v>
      </c>
      <c r="E122" s="393">
        <v>1052422</v>
      </c>
      <c r="F122" s="393">
        <v>1276857</v>
      </c>
      <c r="G122" s="393">
        <v>1155003</v>
      </c>
      <c r="H122" s="393">
        <v>1218726</v>
      </c>
      <c r="I122" s="393">
        <v>1114741</v>
      </c>
      <c r="J122" s="393">
        <v>1797713</v>
      </c>
      <c r="K122" s="393">
        <v>219709</v>
      </c>
      <c r="L122" s="393">
        <v>408156</v>
      </c>
      <c r="M122" s="393">
        <v>246746</v>
      </c>
      <c r="N122" s="393">
        <v>633839</v>
      </c>
      <c r="O122" s="393">
        <v>91429</v>
      </c>
      <c r="P122" s="393">
        <v>86401</v>
      </c>
      <c r="Q122" s="393">
        <v>127202</v>
      </c>
      <c r="R122" s="393">
        <v>27331</v>
      </c>
      <c r="S122" s="393">
        <v>86314</v>
      </c>
      <c r="T122" s="393">
        <v>82463</v>
      </c>
    </row>
    <row r="123" spans="1:20" x14ac:dyDescent="0.2">
      <c r="A123" s="396" t="s">
        <v>102</v>
      </c>
      <c r="B123" s="400" t="s">
        <v>170</v>
      </c>
      <c r="C123" s="401">
        <v>336</v>
      </c>
      <c r="D123" s="393">
        <v>26481514</v>
      </c>
      <c r="E123" s="393">
        <v>29425827.079999998</v>
      </c>
      <c r="F123" s="393">
        <v>33050372</v>
      </c>
      <c r="G123" s="393">
        <v>35437502.340000004</v>
      </c>
      <c r="H123" s="393">
        <v>36354005</v>
      </c>
      <c r="I123" s="393">
        <v>36854344</v>
      </c>
      <c r="J123" s="393">
        <v>36312416</v>
      </c>
      <c r="K123" s="393">
        <v>40315865</v>
      </c>
      <c r="L123" s="393">
        <v>42032647</v>
      </c>
      <c r="M123" s="393">
        <v>41733091.899999999</v>
      </c>
      <c r="N123" s="393">
        <v>42440761.899999999</v>
      </c>
      <c r="O123" s="393">
        <v>40349235.899999999</v>
      </c>
      <c r="P123" s="393">
        <v>42574591.899999999</v>
      </c>
      <c r="Q123" s="393">
        <v>43857257.899999999</v>
      </c>
      <c r="R123" s="393">
        <v>46339900.100000001</v>
      </c>
      <c r="S123" s="393">
        <v>49636151.100000001</v>
      </c>
      <c r="T123" s="393">
        <v>47967446.100000001</v>
      </c>
    </row>
    <row r="124" spans="1:20" x14ac:dyDescent="0.2">
      <c r="A124" s="399" t="s">
        <v>103</v>
      </c>
      <c r="B124" s="400" t="s">
        <v>171</v>
      </c>
      <c r="C124" s="401">
        <v>337</v>
      </c>
      <c r="D124" s="393">
        <v>11843442</v>
      </c>
      <c r="E124" s="393">
        <v>13052240</v>
      </c>
      <c r="F124" s="393">
        <v>14814239</v>
      </c>
      <c r="G124" s="393">
        <v>15186560</v>
      </c>
      <c r="H124" s="393">
        <v>15627160</v>
      </c>
      <c r="I124" s="393">
        <v>15916300</v>
      </c>
      <c r="J124" s="393">
        <v>16551596</v>
      </c>
      <c r="K124" s="393">
        <v>17291943</v>
      </c>
      <c r="L124" s="393">
        <v>18059701</v>
      </c>
      <c r="M124" s="393">
        <v>18142974</v>
      </c>
      <c r="N124" s="393">
        <v>19127734</v>
      </c>
      <c r="O124" s="393">
        <v>17438812</v>
      </c>
      <c r="P124" s="393">
        <v>18409767</v>
      </c>
      <c r="Q124" s="393">
        <v>19052447</v>
      </c>
      <c r="R124" s="393">
        <v>20966605</v>
      </c>
      <c r="S124" s="393">
        <v>21451091</v>
      </c>
      <c r="T124" s="393">
        <v>20783338</v>
      </c>
    </row>
    <row r="125" spans="1:20" x14ac:dyDescent="0.2">
      <c r="A125" s="404" t="s">
        <v>106</v>
      </c>
      <c r="B125" s="400" t="s">
        <v>172</v>
      </c>
      <c r="C125" s="401">
        <v>338</v>
      </c>
      <c r="D125" s="393">
        <v>122871</v>
      </c>
      <c r="E125" s="393">
        <v>0</v>
      </c>
      <c r="F125" s="393">
        <v>0</v>
      </c>
      <c r="G125" s="393">
        <v>0</v>
      </c>
      <c r="H125" s="393">
        <v>0</v>
      </c>
      <c r="I125" s="393">
        <v>0</v>
      </c>
      <c r="J125" s="393">
        <v>0</v>
      </c>
      <c r="K125" s="393">
        <v>0</v>
      </c>
      <c r="L125" s="393">
        <v>0</v>
      </c>
      <c r="M125" s="393">
        <v>0</v>
      </c>
      <c r="N125" s="393">
        <v>0</v>
      </c>
      <c r="O125" s="393">
        <v>0</v>
      </c>
      <c r="P125" s="393">
        <v>0</v>
      </c>
      <c r="Q125" s="393">
        <v>0</v>
      </c>
      <c r="R125" s="393">
        <v>0</v>
      </c>
      <c r="S125" s="393">
        <v>0</v>
      </c>
      <c r="T125" s="393">
        <v>0</v>
      </c>
    </row>
    <row r="126" spans="1:20" x14ac:dyDescent="0.2">
      <c r="A126" s="399" t="s">
        <v>129</v>
      </c>
      <c r="B126" s="400" t="s">
        <v>74</v>
      </c>
      <c r="C126" s="401">
        <v>341</v>
      </c>
      <c r="D126" s="393">
        <v>0</v>
      </c>
      <c r="E126" s="393">
        <v>0</v>
      </c>
      <c r="F126" s="393">
        <v>0</v>
      </c>
      <c r="G126" s="393">
        <v>0</v>
      </c>
      <c r="H126" s="393">
        <v>0</v>
      </c>
      <c r="I126" s="393">
        <v>0</v>
      </c>
      <c r="J126" s="393">
        <v>0</v>
      </c>
      <c r="K126" s="393">
        <v>0</v>
      </c>
      <c r="L126" s="393">
        <v>0</v>
      </c>
      <c r="M126" s="393">
        <v>0</v>
      </c>
      <c r="N126" s="393">
        <v>0</v>
      </c>
      <c r="O126" s="393">
        <v>0</v>
      </c>
      <c r="P126" s="393">
        <v>0</v>
      </c>
      <c r="Q126" s="393">
        <v>0</v>
      </c>
      <c r="R126" s="393">
        <v>270581320</v>
      </c>
      <c r="S126" s="393">
        <v>270581320</v>
      </c>
      <c r="T126" s="393">
        <v>100000000</v>
      </c>
    </row>
    <row r="127" spans="1:20" x14ac:dyDescent="0.2">
      <c r="A127" s="399" t="s">
        <v>175</v>
      </c>
      <c r="B127" s="400" t="s">
        <v>173</v>
      </c>
      <c r="C127" s="401">
        <v>342</v>
      </c>
      <c r="D127" s="393">
        <v>13235458</v>
      </c>
      <c r="E127" s="393">
        <v>12789337</v>
      </c>
      <c r="F127" s="393">
        <v>15187074</v>
      </c>
      <c r="G127" s="393">
        <v>9541953</v>
      </c>
      <c r="H127" s="393">
        <v>16353192</v>
      </c>
      <c r="I127" s="393">
        <v>16767796</v>
      </c>
      <c r="J127" s="393">
        <v>17615155</v>
      </c>
      <c r="K127" s="393">
        <v>12706568</v>
      </c>
      <c r="L127" s="393">
        <v>19876733</v>
      </c>
      <c r="M127" s="393">
        <v>19788063</v>
      </c>
      <c r="N127" s="393">
        <v>21271478</v>
      </c>
      <c r="O127" s="393">
        <v>12770342</v>
      </c>
      <c r="P127" s="393">
        <v>20523259</v>
      </c>
      <c r="Q127" s="393">
        <v>21274748</v>
      </c>
      <c r="R127" s="393">
        <v>23855885</v>
      </c>
      <c r="S127" s="393">
        <v>8333812</v>
      </c>
      <c r="T127" s="393">
        <v>15308164</v>
      </c>
    </row>
    <row r="128" spans="1:20" x14ac:dyDescent="0.2">
      <c r="A128" s="396" t="s">
        <v>176</v>
      </c>
      <c r="B128" s="400" t="s">
        <v>174</v>
      </c>
      <c r="C128" s="401">
        <v>343</v>
      </c>
      <c r="D128" s="393">
        <v>0</v>
      </c>
      <c r="E128" s="393">
        <v>21189.43</v>
      </c>
      <c r="F128" s="393">
        <v>2248345.94</v>
      </c>
      <c r="G128" s="393">
        <v>1096502.8</v>
      </c>
      <c r="H128" s="393">
        <v>1058349.05</v>
      </c>
      <c r="I128" s="393">
        <v>2041805.72</v>
      </c>
      <c r="J128" s="393">
        <v>2517039.58</v>
      </c>
      <c r="K128" s="393">
        <v>2931846.05</v>
      </c>
      <c r="L128" s="393">
        <v>2628169.9700000002</v>
      </c>
      <c r="M128" s="393">
        <v>2195265.44</v>
      </c>
      <c r="N128" s="393">
        <v>3419839.71</v>
      </c>
      <c r="O128" s="393">
        <v>1021502.14</v>
      </c>
      <c r="P128" s="393">
        <v>3015545.31</v>
      </c>
      <c r="Q128" s="393">
        <v>2122537.27</v>
      </c>
      <c r="R128" s="393">
        <v>924818.71</v>
      </c>
      <c r="S128" s="393">
        <v>3992004.75</v>
      </c>
      <c r="T128" s="393">
        <v>3453080.91</v>
      </c>
    </row>
    <row r="129" spans="1:20" x14ac:dyDescent="0.2">
      <c r="A129" s="404" t="s">
        <v>257</v>
      </c>
      <c r="B129" s="400" t="s">
        <v>258</v>
      </c>
      <c r="C129" s="401">
        <v>345</v>
      </c>
      <c r="D129" s="393">
        <v>0</v>
      </c>
      <c r="E129" s="393">
        <v>0</v>
      </c>
      <c r="F129" s="393">
        <v>0</v>
      </c>
      <c r="G129" s="393">
        <v>0</v>
      </c>
      <c r="H129" s="393">
        <v>0</v>
      </c>
      <c r="I129" s="393">
        <v>0</v>
      </c>
      <c r="J129" s="393">
        <v>0</v>
      </c>
      <c r="K129" s="393">
        <v>0</v>
      </c>
      <c r="L129" s="393">
        <v>0</v>
      </c>
      <c r="M129" s="393">
        <v>0</v>
      </c>
      <c r="N129" s="393">
        <v>0</v>
      </c>
      <c r="O129" s="393">
        <v>0</v>
      </c>
      <c r="P129" s="393">
        <v>0</v>
      </c>
      <c r="Q129" s="393">
        <v>0</v>
      </c>
      <c r="R129" s="393">
        <v>0</v>
      </c>
      <c r="S129" s="393">
        <v>0</v>
      </c>
      <c r="T129" s="393">
        <v>0</v>
      </c>
    </row>
    <row r="130" spans="1:20" x14ac:dyDescent="0.2">
      <c r="A130" s="399" t="s">
        <v>259</v>
      </c>
      <c r="B130" s="400" t="s">
        <v>260</v>
      </c>
      <c r="C130" s="401">
        <v>347</v>
      </c>
      <c r="D130" s="393">
        <v>369991231.88999999</v>
      </c>
      <c r="E130" s="393">
        <v>46105312.229999997</v>
      </c>
      <c r="F130" s="393">
        <v>877663.07</v>
      </c>
      <c r="G130" s="393">
        <v>157936.07</v>
      </c>
      <c r="H130" s="393">
        <v>4238057.25</v>
      </c>
      <c r="I130" s="393">
        <v>5218051.45</v>
      </c>
      <c r="J130" s="393">
        <v>8794185.5199999996</v>
      </c>
      <c r="K130" s="393">
        <v>5389925.7999999998</v>
      </c>
      <c r="L130" s="393">
        <v>12585749.93</v>
      </c>
      <c r="M130" s="393">
        <v>17126026.93</v>
      </c>
      <c r="N130" s="393">
        <v>11263620.16</v>
      </c>
      <c r="O130" s="393">
        <v>17458851.699999999</v>
      </c>
      <c r="P130" s="393">
        <v>17514027.699999999</v>
      </c>
      <c r="Q130" s="393">
        <v>17514027.699999999</v>
      </c>
      <c r="R130" s="393">
        <v>66666517.330000006</v>
      </c>
      <c r="S130" s="393">
        <v>6613707.7599999998</v>
      </c>
      <c r="T130" s="393">
        <v>6718707.7599999998</v>
      </c>
    </row>
    <row r="131" spans="1:20" x14ac:dyDescent="0.2">
      <c r="A131" s="399" t="s">
        <v>180</v>
      </c>
      <c r="B131" s="400" t="s">
        <v>261</v>
      </c>
      <c r="C131" s="401">
        <v>349</v>
      </c>
      <c r="D131" s="393">
        <v>0</v>
      </c>
      <c r="E131" s="393">
        <v>0</v>
      </c>
      <c r="F131" s="393">
        <v>0</v>
      </c>
      <c r="G131" s="393">
        <v>0</v>
      </c>
      <c r="H131" s="393">
        <v>0</v>
      </c>
      <c r="I131" s="393">
        <v>0</v>
      </c>
      <c r="J131" s="393">
        <v>0</v>
      </c>
      <c r="K131" s="393">
        <v>0</v>
      </c>
      <c r="L131" s="393">
        <v>0</v>
      </c>
      <c r="M131" s="393">
        <v>0</v>
      </c>
      <c r="N131" s="393">
        <v>0</v>
      </c>
      <c r="O131" s="393">
        <v>0</v>
      </c>
      <c r="P131" s="393">
        <v>0</v>
      </c>
      <c r="Q131" s="393">
        <v>0</v>
      </c>
      <c r="R131" s="393">
        <v>0</v>
      </c>
      <c r="S131" s="393">
        <v>0</v>
      </c>
      <c r="T131" s="393">
        <v>0</v>
      </c>
    </row>
    <row r="132" spans="1:20" x14ac:dyDescent="0.2">
      <c r="A132" s="399" t="s">
        <v>184</v>
      </c>
      <c r="B132" s="400" t="s">
        <v>262</v>
      </c>
      <c r="C132" s="401">
        <v>374</v>
      </c>
      <c r="D132" s="393">
        <v>709351501.98000002</v>
      </c>
      <c r="E132" s="393">
        <v>319185986.22000003</v>
      </c>
      <c r="F132" s="393">
        <v>299422277.19999999</v>
      </c>
      <c r="G132" s="393">
        <v>299960420.44</v>
      </c>
      <c r="H132" s="393">
        <v>463493643.5</v>
      </c>
      <c r="I132" s="393">
        <v>607965654</v>
      </c>
      <c r="J132" s="393">
        <v>87541233.379999995</v>
      </c>
      <c r="K132" s="393">
        <v>135218167.43000001</v>
      </c>
      <c r="L132" s="393">
        <v>180817929.22</v>
      </c>
      <c r="M132" s="393">
        <v>186832204.34</v>
      </c>
      <c r="N132" s="393">
        <v>345600830.86000001</v>
      </c>
      <c r="O132" s="393">
        <v>532365984.35000002</v>
      </c>
      <c r="P132" s="393">
        <v>2394961331.77</v>
      </c>
      <c r="Q132" s="393">
        <v>2208847400.6900001</v>
      </c>
      <c r="R132" s="393">
        <v>344414456.38999999</v>
      </c>
      <c r="S132" s="393">
        <v>488716636.25</v>
      </c>
      <c r="T132" s="393">
        <v>597201089.25</v>
      </c>
    </row>
    <row r="133" spans="1:20" x14ac:dyDescent="0.2">
      <c r="A133" s="399" t="s">
        <v>186</v>
      </c>
      <c r="B133" s="400" t="s">
        <v>183</v>
      </c>
      <c r="C133" s="401">
        <v>375</v>
      </c>
      <c r="D133" s="393">
        <v>0</v>
      </c>
      <c r="E133" s="393">
        <v>0</v>
      </c>
      <c r="F133" s="393">
        <v>0</v>
      </c>
      <c r="G133" s="393">
        <v>0</v>
      </c>
      <c r="H133" s="393">
        <v>0</v>
      </c>
      <c r="I133" s="393">
        <v>0</v>
      </c>
      <c r="J133" s="393">
        <v>0</v>
      </c>
      <c r="K133" s="393">
        <v>0</v>
      </c>
      <c r="L133" s="393">
        <v>0</v>
      </c>
      <c r="M133" s="393">
        <v>0</v>
      </c>
      <c r="N133" s="393">
        <v>0</v>
      </c>
      <c r="O133" s="393">
        <v>0</v>
      </c>
      <c r="P133" s="393">
        <v>0</v>
      </c>
      <c r="Q133" s="393">
        <v>0</v>
      </c>
      <c r="R133" s="393">
        <v>0</v>
      </c>
      <c r="S133" s="393">
        <v>0</v>
      </c>
      <c r="T133" s="393">
        <v>0</v>
      </c>
    </row>
    <row r="134" spans="1:20" x14ac:dyDescent="0.2">
      <c r="A134" s="81">
        <v>21</v>
      </c>
      <c r="B134" s="54" t="s">
        <v>263</v>
      </c>
      <c r="C134" s="86">
        <v>383</v>
      </c>
      <c r="D134" s="92">
        <v>0</v>
      </c>
      <c r="E134" s="92">
        <v>1784170.65</v>
      </c>
      <c r="F134" s="92">
        <v>118887</v>
      </c>
      <c r="G134" s="92">
        <v>0</v>
      </c>
      <c r="H134" s="92">
        <v>0</v>
      </c>
      <c r="I134" s="92">
        <v>0</v>
      </c>
      <c r="J134" s="92">
        <v>4305</v>
      </c>
      <c r="K134" s="92">
        <v>0</v>
      </c>
      <c r="L134" s="92">
        <v>0</v>
      </c>
      <c r="M134" s="92">
        <v>0</v>
      </c>
      <c r="N134" s="92">
        <v>3750</v>
      </c>
      <c r="O134" s="92">
        <v>0</v>
      </c>
      <c r="P134" s="92">
        <v>0</v>
      </c>
      <c r="Q134" s="92">
        <v>0</v>
      </c>
      <c r="R134" s="92">
        <v>7235</v>
      </c>
      <c r="S134" s="92">
        <v>0</v>
      </c>
      <c r="T134" s="92">
        <v>0</v>
      </c>
    </row>
    <row r="135" spans="1:20" x14ac:dyDescent="0.2">
      <c r="A135" s="53" t="s">
        <v>190</v>
      </c>
      <c r="B135" s="54" t="s">
        <v>264</v>
      </c>
      <c r="C135" s="86">
        <v>384</v>
      </c>
      <c r="D135" s="92">
        <v>0</v>
      </c>
      <c r="E135" s="92">
        <v>925328.22</v>
      </c>
      <c r="F135" s="92">
        <v>897426.51</v>
      </c>
      <c r="G135" s="92">
        <v>144013.51</v>
      </c>
      <c r="H135" s="92">
        <v>103513.51</v>
      </c>
      <c r="I135" s="92">
        <v>103513.51</v>
      </c>
      <c r="J135" s="92">
        <v>457747.32</v>
      </c>
      <c r="K135" s="92">
        <v>10285</v>
      </c>
      <c r="L135" s="92">
        <v>10285</v>
      </c>
      <c r="M135" s="92">
        <v>10285</v>
      </c>
      <c r="N135" s="92">
        <v>310560.64000000001</v>
      </c>
      <c r="O135" s="92">
        <v>347700111</v>
      </c>
      <c r="P135" s="92">
        <v>180311675</v>
      </c>
      <c r="Q135" s="92">
        <v>10285</v>
      </c>
      <c r="R135" s="92">
        <v>292609.62</v>
      </c>
      <c r="S135" s="92">
        <v>10285</v>
      </c>
      <c r="T135" s="92">
        <v>10285</v>
      </c>
    </row>
    <row r="136" spans="1:20" x14ac:dyDescent="0.2">
      <c r="A136" s="53" t="s">
        <v>265</v>
      </c>
      <c r="B136" s="54" t="s">
        <v>266</v>
      </c>
      <c r="C136" s="86">
        <v>389</v>
      </c>
      <c r="D136" s="92">
        <v>5594851.1399999997</v>
      </c>
      <c r="E136" s="92">
        <v>2672844.15</v>
      </c>
      <c r="F136" s="92">
        <v>7051021.6500000004</v>
      </c>
      <c r="G136" s="92">
        <v>6388696.1699999999</v>
      </c>
      <c r="H136" s="92">
        <v>10970134.529999999</v>
      </c>
      <c r="I136" s="92">
        <v>3182681.59</v>
      </c>
      <c r="J136" s="92">
        <v>150792966.08000001</v>
      </c>
      <c r="K136" s="92">
        <v>33713343.039999999</v>
      </c>
      <c r="L136" s="92">
        <v>31513031.82</v>
      </c>
      <c r="M136" s="92">
        <v>30017666.609999999</v>
      </c>
      <c r="N136" s="92">
        <v>40990295.439999998</v>
      </c>
      <c r="O136" s="92">
        <v>34159706.890000001</v>
      </c>
      <c r="P136" s="92">
        <v>30270494.530000001</v>
      </c>
      <c r="Q136" s="92">
        <v>29267356.5</v>
      </c>
      <c r="R136" s="92">
        <v>16957767.879999999</v>
      </c>
      <c r="S136" s="92">
        <v>22968912.059999999</v>
      </c>
      <c r="T136" s="92">
        <v>17094449.370000001</v>
      </c>
    </row>
    <row r="137" spans="1:20" ht="13.5" thickBot="1" x14ac:dyDescent="0.25">
      <c r="A137" s="396" t="s">
        <v>267</v>
      </c>
      <c r="B137" s="397" t="s">
        <v>268</v>
      </c>
      <c r="C137" s="398">
        <v>378</v>
      </c>
      <c r="D137" s="395">
        <v>2071526.11</v>
      </c>
      <c r="E137" s="395">
        <v>1746102.12</v>
      </c>
      <c r="F137" s="395">
        <v>2334593.19</v>
      </c>
      <c r="G137" s="395">
        <v>2518623.52</v>
      </c>
      <c r="H137" s="395">
        <v>6697039.5700000003</v>
      </c>
      <c r="I137" s="395">
        <v>2560223.14</v>
      </c>
      <c r="J137" s="395">
        <v>2127253.62</v>
      </c>
      <c r="K137" s="395">
        <v>4370230.7</v>
      </c>
      <c r="L137" s="395">
        <v>4644295.4400000004</v>
      </c>
      <c r="M137" s="395">
        <v>3185098.75</v>
      </c>
      <c r="N137" s="395">
        <v>2947835.64</v>
      </c>
      <c r="O137" s="395">
        <v>2923399.2</v>
      </c>
      <c r="P137" s="395">
        <v>2746255.11</v>
      </c>
      <c r="Q137" s="395">
        <v>3143651.62</v>
      </c>
      <c r="R137" s="395">
        <v>4229078.29</v>
      </c>
      <c r="S137" s="395">
        <v>3580181.66</v>
      </c>
      <c r="T137" s="395">
        <v>3512644.42</v>
      </c>
    </row>
    <row r="138" spans="1:20" ht="13.5" thickBot="1" x14ac:dyDescent="0.25">
      <c r="A138" s="71"/>
      <c r="B138" s="72" t="s">
        <v>269</v>
      </c>
      <c r="C138" s="89"/>
      <c r="D138" s="74">
        <f>SUM(D88,D106)</f>
        <v>7237534986.5500002</v>
      </c>
      <c r="E138" s="74">
        <f>SUM(E88,E106)</f>
        <v>6229286901.6700001</v>
      </c>
      <c r="F138" s="74">
        <f>SUM(F88,F106)</f>
        <v>5903029356.6000004</v>
      </c>
      <c r="G138" s="74">
        <f>SUM(G88,G106)</f>
        <v>5784686984.79</v>
      </c>
      <c r="H138" s="74">
        <f>SUM(H88,H106)</f>
        <v>5905924140.1900005</v>
      </c>
      <c r="I138" s="74">
        <v>5956108367.8199997</v>
      </c>
      <c r="J138" s="74">
        <v>5628544526.789999</v>
      </c>
      <c r="K138" s="74">
        <v>5522603861.5500002</v>
      </c>
      <c r="L138" s="74">
        <v>5846148313.3600006</v>
      </c>
      <c r="M138" s="74">
        <v>5858477631.2000008</v>
      </c>
      <c r="N138" s="74">
        <v>5472418123.1499996</v>
      </c>
      <c r="O138" s="74">
        <v>5637367414.6500006</v>
      </c>
      <c r="P138" s="74">
        <v>6156827523.3100004</v>
      </c>
      <c r="Q138" s="74">
        <v>5865623917.9499998</v>
      </c>
      <c r="R138" s="74">
        <v>5699440016.5200005</v>
      </c>
      <c r="S138" s="74">
        <v>5673792200.6300011</v>
      </c>
      <c r="T138" s="74">
        <v>6058052834.2200003</v>
      </c>
    </row>
    <row r="139" spans="1:20" x14ac:dyDescent="0.2">
      <c r="D139" s="159">
        <f t="shared" ref="D139:T139" si="20">D82-D138</f>
        <v>0</v>
      </c>
      <c r="E139" s="159">
        <f t="shared" si="20"/>
        <v>0</v>
      </c>
      <c r="F139" s="159">
        <f t="shared" si="20"/>
        <v>0</v>
      </c>
      <c r="G139" s="159">
        <f t="shared" si="20"/>
        <v>0</v>
      </c>
      <c r="H139" s="159">
        <f t="shared" si="20"/>
        <v>0</v>
      </c>
      <c r="I139" s="159">
        <f t="shared" si="20"/>
        <v>0</v>
      </c>
      <c r="J139" s="159">
        <f t="shared" si="20"/>
        <v>0</v>
      </c>
      <c r="K139" s="159">
        <f t="shared" si="20"/>
        <v>0</v>
      </c>
      <c r="L139" s="159">
        <f t="shared" si="20"/>
        <v>0</v>
      </c>
      <c r="M139" s="159">
        <f t="shared" si="20"/>
        <v>0</v>
      </c>
      <c r="N139" s="159">
        <f t="shared" si="20"/>
        <v>0</v>
      </c>
      <c r="O139" s="159">
        <f t="shared" si="20"/>
        <v>0</v>
      </c>
      <c r="P139" s="159">
        <f t="shared" si="20"/>
        <v>0</v>
      </c>
      <c r="Q139" s="159">
        <f t="shared" si="20"/>
        <v>0</v>
      </c>
      <c r="R139" s="159">
        <f t="shared" si="20"/>
        <v>0</v>
      </c>
      <c r="S139" s="159">
        <f t="shared" si="20"/>
        <v>0</v>
      </c>
      <c r="T139" s="159">
        <f t="shared" si="20"/>
        <v>0</v>
      </c>
    </row>
    <row r="140" spans="1:20" hidden="1" x14ac:dyDescent="0.2">
      <c r="D140" s="44">
        <f>D82-D138</f>
        <v>0</v>
      </c>
      <c r="E140" s="44">
        <f>E82-E138</f>
        <v>0</v>
      </c>
      <c r="F140" s="44">
        <f>F82-F138</f>
        <v>0</v>
      </c>
      <c r="G140" s="44"/>
    </row>
    <row r="142" spans="1:20" x14ac:dyDescent="0.2">
      <c r="A142" s="96" t="s">
        <v>929</v>
      </c>
    </row>
    <row r="143" spans="1:20" x14ac:dyDescent="0.2">
      <c r="A143" s="96" t="s">
        <v>458</v>
      </c>
    </row>
    <row r="144" spans="1:20" x14ac:dyDescent="0.2">
      <c r="A144" s="96" t="s">
        <v>623</v>
      </c>
    </row>
  </sheetData>
  <protectedRanges>
    <protectedRange sqref="F17:F26" name="Oblast7"/>
    <protectedRange sqref="F7:F15" name="Oblast1"/>
    <protectedRange sqref="F28:H32" name="Oblast2"/>
    <protectedRange sqref="F34:H38" name="Oblast3"/>
    <protectedRange sqref="F41:H50" name="Oblast4"/>
    <protectedRange sqref="F52:H70" name="Oblast5"/>
    <protectedRange sqref="F75:H81" name="Oblast6"/>
    <protectedRange sqref="F116:H137" name="Oblast6_1"/>
    <protectedRange sqref="F110:H114" name="Oblast5_1"/>
    <protectedRange sqref="F108:H108" name="Oblast4_1"/>
    <protectedRange sqref="F103:H105" name="Oblast3_1"/>
    <protectedRange sqref="F97:H101" name="Oblast2_1"/>
    <protectedRange sqref="F90:H95" name="Oblast1_1"/>
    <protectedRange sqref="E17:E26" name="Oblast7_1"/>
    <protectedRange sqref="E7:E15" name="Oblast1_2"/>
    <protectedRange sqref="E28:E32" name="Oblast2_2"/>
    <protectedRange sqref="E34:E38" name="Oblast3_2"/>
    <protectedRange sqref="E41:E50" name="Oblast4_2"/>
    <protectedRange sqref="E52:E70" name="Oblast5_2"/>
    <protectedRange sqref="E75:E81" name="Oblast6_2"/>
    <protectedRange sqref="E116:E137" name="Oblast6_3"/>
    <protectedRange sqref="E110:E114" name="Oblast5_3"/>
    <protectedRange sqref="E108" name="Oblast4_3"/>
    <protectedRange sqref="E103:E105" name="Oblast3_3"/>
    <protectedRange sqref="E97:E101" name="Oblast2_3"/>
    <protectedRange sqref="E90:E95" name="Oblast1_3"/>
  </protectedRange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84"/>
  <sheetViews>
    <sheetView workbookViewId="0">
      <pane xSplit="2" ySplit="3" topLeftCell="C4" activePane="bottomRight" state="frozen"/>
      <selection activeCell="C39" sqref="C39"/>
      <selection pane="topRight" activeCell="C39" sqref="C39"/>
      <selection pane="bottomLeft" activeCell="C39" sqref="C39"/>
      <selection pane="bottomRight" activeCell="S2" sqref="S2"/>
    </sheetView>
  </sheetViews>
  <sheetFormatPr defaultRowHeight="15" outlineLevelCol="1" x14ac:dyDescent="0.25"/>
  <cols>
    <col min="1" max="1" width="9.140625" style="2"/>
    <col min="2" max="2" width="51.5703125" style="2" bestFit="1" customWidth="1"/>
    <col min="3" max="5" width="12.7109375" style="2" bestFit="1" customWidth="1"/>
    <col min="6" max="8" width="12.7109375" style="2" hidden="1" customWidth="1" outlineLevel="1"/>
    <col min="9" max="9" width="12.7109375" style="2" bestFit="1" customWidth="1" collapsed="1"/>
    <col min="10" max="12" width="12.7109375" style="2" hidden="1" customWidth="1" outlineLevel="1"/>
    <col min="13" max="13" width="12.7109375" style="2" bestFit="1" customWidth="1" collapsed="1"/>
    <col min="14" max="16" width="12.7109375" style="2" customWidth="1" outlineLevel="1"/>
    <col min="17" max="19" width="12.7109375" style="2" bestFit="1" customWidth="1"/>
    <col min="20" max="16384" width="9.140625" style="2"/>
  </cols>
  <sheetData>
    <row r="1" spans="1:19" x14ac:dyDescent="0.25">
      <c r="A1" s="1" t="s">
        <v>273</v>
      </c>
    </row>
    <row r="2" spans="1:19" ht="15.75" thickBot="1" x14ac:dyDescent="0.3">
      <c r="A2" s="3"/>
      <c r="C2" s="2" t="s">
        <v>271</v>
      </c>
      <c r="D2" s="2" t="s">
        <v>270</v>
      </c>
      <c r="E2" s="2" t="s">
        <v>205</v>
      </c>
      <c r="F2" s="2" t="s">
        <v>426</v>
      </c>
      <c r="G2" s="2" t="s">
        <v>446</v>
      </c>
      <c r="H2" s="2" t="s">
        <v>450</v>
      </c>
      <c r="I2" s="2" t="s">
        <v>467</v>
      </c>
      <c r="J2" s="2" t="s">
        <v>500</v>
      </c>
      <c r="K2" s="2" t="s">
        <v>622</v>
      </c>
      <c r="L2" s="2" t="s">
        <v>450</v>
      </c>
      <c r="M2" s="2" t="s">
        <v>728</v>
      </c>
      <c r="N2" s="2" t="s">
        <v>729</v>
      </c>
      <c r="O2" s="2" t="str">
        <f>Rozvaha!P4</f>
        <v>k 30.6.2020</v>
      </c>
      <c r="P2" s="2" t="str">
        <f>Rozvaha!Q4</f>
        <v>k 30.9.2020</v>
      </c>
      <c r="Q2" s="2" t="str">
        <f>Rozvaha!R4</f>
        <v>k 31.12.2020</v>
      </c>
      <c r="R2" s="2" t="str">
        <f>Rozvaha!S4</f>
        <v>k 31.3.2021</v>
      </c>
      <c r="S2" s="2" t="str">
        <f>Rozvaha!T4</f>
        <v>k 30.6.2021</v>
      </c>
    </row>
    <row r="3" spans="1:19" x14ac:dyDescent="0.25">
      <c r="A3" s="4" t="s">
        <v>0</v>
      </c>
      <c r="B3" s="5" t="s">
        <v>1</v>
      </c>
      <c r="C3" s="6">
        <f>SUM(C4,C42,C48)</f>
        <v>3835770587.8500009</v>
      </c>
      <c r="D3" s="6">
        <f>SUM(D4,D42,D48)</f>
        <v>3900886682.1600003</v>
      </c>
      <c r="E3" s="6">
        <f>SUM(E4,E42,E48)</f>
        <v>4157019507.71</v>
      </c>
      <c r="F3" s="6">
        <f>SUM(F4,F42,F48)</f>
        <v>1053994255.5599999</v>
      </c>
      <c r="G3" s="6">
        <f>SUM(G4,G42,G48)</f>
        <v>2111653820.5499997</v>
      </c>
      <c r="H3" s="6">
        <v>3178938027.8500004</v>
      </c>
      <c r="I3" s="6">
        <v>4424809784.0500002</v>
      </c>
      <c r="J3" s="6">
        <v>1147549223.76</v>
      </c>
      <c r="K3" s="6">
        <v>2337166791.1899996</v>
      </c>
      <c r="L3" s="6">
        <v>3487595617.9600005</v>
      </c>
      <c r="M3" s="6">
        <v>4798267068.0500002</v>
      </c>
      <c r="N3" s="6">
        <v>1491079580.0100002</v>
      </c>
      <c r="O3" s="6">
        <v>3389338110.4400001</v>
      </c>
      <c r="P3" s="6">
        <v>4990589211.1400003</v>
      </c>
      <c r="Q3" s="6">
        <v>6649890587.4200001</v>
      </c>
      <c r="R3" s="6">
        <v>1268622806.78</v>
      </c>
      <c r="S3" s="6">
        <v>2862928599.0999999</v>
      </c>
    </row>
    <row r="4" spans="1:19" x14ac:dyDescent="0.25">
      <c r="A4" s="7"/>
      <c r="B4" s="8" t="s">
        <v>2</v>
      </c>
      <c r="C4" s="9">
        <f>SUM(C5,C8:C41)</f>
        <v>3808313138.9600005</v>
      </c>
      <c r="D4" s="9">
        <f>SUM(D5,D8:D41)</f>
        <v>3893004450.6800003</v>
      </c>
      <c r="E4" s="9">
        <f>SUM(E5,E8:E41)</f>
        <v>4146235644.4900002</v>
      </c>
      <c r="F4" s="9">
        <f>SUM(F5,F8:F41)</f>
        <v>1052155201.6199999</v>
      </c>
      <c r="G4" s="9">
        <f>SUM(G5,G8:G41)</f>
        <v>2108001526.8899996</v>
      </c>
      <c r="H4" s="9">
        <v>3173482701.1300006</v>
      </c>
      <c r="I4" s="9">
        <v>4405282937.5900002</v>
      </c>
      <c r="J4" s="9">
        <v>1145764987.3599999</v>
      </c>
      <c r="K4" s="9">
        <v>2333585278.7399998</v>
      </c>
      <c r="L4" s="9">
        <v>3482175685.0600004</v>
      </c>
      <c r="M4" s="9">
        <v>4778927947.8299999</v>
      </c>
      <c r="N4" s="9">
        <v>1487275698.7800002</v>
      </c>
      <c r="O4" s="9">
        <v>3381747355.0100002</v>
      </c>
      <c r="P4" s="9">
        <v>4980967299.1999998</v>
      </c>
      <c r="Q4" s="9">
        <v>6627047820.1700001</v>
      </c>
      <c r="R4" s="9">
        <v>1266706934.8099999</v>
      </c>
      <c r="S4" s="9">
        <v>2858856286.2199998</v>
      </c>
    </row>
    <row r="5" spans="1:19" x14ac:dyDescent="0.25">
      <c r="A5" s="10">
        <v>501</v>
      </c>
      <c r="B5" s="11" t="s">
        <v>3</v>
      </c>
      <c r="C5" s="12">
        <v>1158158813.6600001</v>
      </c>
      <c r="D5" s="12">
        <v>1208527448.3399999</v>
      </c>
      <c r="E5" s="12">
        <v>1299076224.3600001</v>
      </c>
      <c r="F5" s="12">
        <v>321912467.25</v>
      </c>
      <c r="G5" s="12">
        <v>665209739.38999999</v>
      </c>
      <c r="H5" s="12">
        <v>984193981.87999988</v>
      </c>
      <c r="I5" s="12">
        <v>1343452764.01</v>
      </c>
      <c r="J5" s="12">
        <v>356711809.65999997</v>
      </c>
      <c r="K5" s="12">
        <v>734373771.19000006</v>
      </c>
      <c r="L5" s="12">
        <v>1069116426.9300001</v>
      </c>
      <c r="M5" s="12">
        <v>1450159241.49</v>
      </c>
      <c r="N5" s="12">
        <v>354278580.79999995</v>
      </c>
      <c r="O5" s="12">
        <v>713530231.69000006</v>
      </c>
      <c r="P5" s="12">
        <v>1096090612.3099999</v>
      </c>
      <c r="Q5" s="12">
        <v>1515288318.3099999</v>
      </c>
      <c r="R5" s="12">
        <v>363853940.98000002</v>
      </c>
      <c r="S5" s="12">
        <v>795011617.83000004</v>
      </c>
    </row>
    <row r="6" spans="1:19" x14ac:dyDescent="0.25">
      <c r="A6" s="13"/>
      <c r="B6" s="14" t="s">
        <v>4</v>
      </c>
      <c r="C6" s="15">
        <v>488825452.89000016</v>
      </c>
      <c r="D6" s="15">
        <v>565479069.3499999</v>
      </c>
      <c r="E6" s="15">
        <v>592449811.98000002</v>
      </c>
      <c r="F6" s="15">
        <v>153100507.56999999</v>
      </c>
      <c r="G6" s="15">
        <v>309709428.50999999</v>
      </c>
      <c r="H6" s="15">
        <v>463555130.51999998</v>
      </c>
      <c r="I6" s="15">
        <v>617567256.54999995</v>
      </c>
      <c r="J6" s="15">
        <v>160340516.49000001</v>
      </c>
      <c r="K6" s="15">
        <v>329447252.86000001</v>
      </c>
      <c r="L6" s="15">
        <v>485740196.95999998</v>
      </c>
      <c r="M6" s="15">
        <v>640573359.28999996</v>
      </c>
      <c r="N6" s="15">
        <v>167788918.59</v>
      </c>
      <c r="O6" s="15">
        <v>333561597.16000003</v>
      </c>
      <c r="P6" s="15">
        <v>515674224.38999999</v>
      </c>
      <c r="Q6" s="15">
        <v>703661936.17999995</v>
      </c>
      <c r="R6" s="15">
        <v>197620982.81</v>
      </c>
      <c r="S6" s="15">
        <v>392453040.89999998</v>
      </c>
    </row>
    <row r="7" spans="1:19" x14ac:dyDescent="0.25">
      <c r="A7" s="10"/>
      <c r="B7" s="14" t="s">
        <v>5</v>
      </c>
      <c r="C7" s="15">
        <v>586562276.98000002</v>
      </c>
      <c r="D7" s="15">
        <v>559499273.99000001</v>
      </c>
      <c r="E7" s="15">
        <v>617757284.97000003</v>
      </c>
      <c r="F7" s="15">
        <v>141561642.45000002</v>
      </c>
      <c r="G7" s="15">
        <v>303658298.55000001</v>
      </c>
      <c r="H7" s="15">
        <v>444903201.36000001</v>
      </c>
      <c r="I7" s="15">
        <v>623786506.48000002</v>
      </c>
      <c r="J7" s="15">
        <v>170190845.86000001</v>
      </c>
      <c r="K7" s="15">
        <v>351904735.81</v>
      </c>
      <c r="L7" s="15">
        <v>504736613.16999996</v>
      </c>
      <c r="M7" s="15">
        <v>704691679.29999995</v>
      </c>
      <c r="N7" s="15">
        <v>160908798.07999998</v>
      </c>
      <c r="O7" s="15">
        <v>333445319.94999999</v>
      </c>
      <c r="P7" s="15">
        <v>510976824.82999998</v>
      </c>
      <c r="Q7" s="15">
        <v>683379461.85000002</v>
      </c>
      <c r="R7" s="15">
        <v>123923061.34999999</v>
      </c>
      <c r="S7" s="15">
        <v>330202875.42000002</v>
      </c>
    </row>
    <row r="8" spans="1:19" x14ac:dyDescent="0.25">
      <c r="A8" s="10">
        <v>502</v>
      </c>
      <c r="B8" s="11" t="s">
        <v>6</v>
      </c>
      <c r="C8" s="12">
        <v>88094347.840000004</v>
      </c>
      <c r="D8" s="12">
        <v>93688972.049999982</v>
      </c>
      <c r="E8" s="12">
        <v>99379471.849999994</v>
      </c>
      <c r="F8" s="12">
        <v>31221178.839999996</v>
      </c>
      <c r="G8" s="12">
        <v>46051090.93999999</v>
      </c>
      <c r="H8" s="12">
        <v>70565941.959999993</v>
      </c>
      <c r="I8" s="12">
        <v>98142714.049999997</v>
      </c>
      <c r="J8" s="12">
        <v>33108329.560000006</v>
      </c>
      <c r="K8" s="12">
        <v>58059979.170000002</v>
      </c>
      <c r="L8" s="12">
        <v>80152978.440000013</v>
      </c>
      <c r="M8" s="12">
        <v>109866383.75</v>
      </c>
      <c r="N8" s="12">
        <v>31439062.580000002</v>
      </c>
      <c r="O8" s="12">
        <v>54368005.060000002</v>
      </c>
      <c r="P8" s="12">
        <v>76184548.530000001</v>
      </c>
      <c r="Q8" s="12">
        <v>105949287.19</v>
      </c>
      <c r="R8" s="12">
        <v>32450145.850000001</v>
      </c>
      <c r="S8" s="12">
        <v>56685858.630000003</v>
      </c>
    </row>
    <row r="9" spans="1:19" x14ac:dyDescent="0.25">
      <c r="A9" s="10">
        <v>503</v>
      </c>
      <c r="B9" s="11" t="s">
        <v>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1:19" x14ac:dyDescent="0.25">
      <c r="A10" s="10">
        <v>504</v>
      </c>
      <c r="B10" s="11" t="s">
        <v>8</v>
      </c>
      <c r="C10" s="16">
        <v>391909683.93000001</v>
      </c>
      <c r="D10" s="16">
        <v>390939125.75</v>
      </c>
      <c r="E10" s="16">
        <v>394159082.87999994</v>
      </c>
      <c r="F10" s="16">
        <v>91581922.300000012</v>
      </c>
      <c r="G10" s="16">
        <v>188112574.55000001</v>
      </c>
      <c r="H10" s="16">
        <v>271373757.90000004</v>
      </c>
      <c r="I10" s="16">
        <v>372523933.16000003</v>
      </c>
      <c r="J10" s="16">
        <v>94308005.950000003</v>
      </c>
      <c r="K10" s="16">
        <v>185523410.62</v>
      </c>
      <c r="L10" s="16">
        <v>270241611.93000001</v>
      </c>
      <c r="M10" s="16">
        <v>364551209.56</v>
      </c>
      <c r="N10" s="16">
        <v>92959048.859999999</v>
      </c>
      <c r="O10" s="16">
        <v>168307421.55000001</v>
      </c>
      <c r="P10" s="16">
        <v>255393850.05000001</v>
      </c>
      <c r="Q10" s="16">
        <v>337090494.27999997</v>
      </c>
      <c r="R10" s="16">
        <v>98410450.140000001</v>
      </c>
      <c r="S10" s="16">
        <v>198338800.06999999</v>
      </c>
    </row>
    <row r="11" spans="1:19" x14ac:dyDescent="0.25">
      <c r="A11" s="10">
        <v>506</v>
      </c>
      <c r="B11" s="11" t="s">
        <v>9</v>
      </c>
      <c r="C11" s="12">
        <v>0</v>
      </c>
      <c r="D11" s="12">
        <v>0</v>
      </c>
      <c r="E11" s="12">
        <v>-264947.5</v>
      </c>
      <c r="F11" s="12">
        <v>0</v>
      </c>
      <c r="G11" s="12">
        <v>0</v>
      </c>
      <c r="H11" s="12">
        <v>0</v>
      </c>
      <c r="I11" s="12">
        <v>-125953.75</v>
      </c>
      <c r="J11" s="12">
        <v>0</v>
      </c>
      <c r="K11" s="12">
        <v>0</v>
      </c>
      <c r="L11" s="12">
        <v>0</v>
      </c>
      <c r="M11" s="12">
        <v>-141720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x14ac:dyDescent="0.25">
      <c r="A12" s="10">
        <v>507</v>
      </c>
      <c r="B12" s="11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x14ac:dyDescent="0.25">
      <c r="A13" s="10">
        <v>508</v>
      </c>
      <c r="B13" s="11" t="s">
        <v>11</v>
      </c>
      <c r="C13" s="12">
        <v>-2509449.11</v>
      </c>
      <c r="D13" s="12">
        <v>-2308880.36</v>
      </c>
      <c r="E13" s="12">
        <v>-2219092.7599999998</v>
      </c>
      <c r="F13" s="12">
        <v>-742849.72</v>
      </c>
      <c r="G13" s="12">
        <v>-1311625.8299999998</v>
      </c>
      <c r="H13" s="12">
        <v>-1805390.9999999998</v>
      </c>
      <c r="I13" s="12">
        <v>-2434736.7799999998</v>
      </c>
      <c r="J13" s="12">
        <v>-792294.66</v>
      </c>
      <c r="K13" s="12">
        <v>-1537093.45</v>
      </c>
      <c r="L13" s="12">
        <v>-2089713.6</v>
      </c>
      <c r="M13" s="12">
        <v>-2928989.68</v>
      </c>
      <c r="N13" s="12">
        <v>-915760.62999999989</v>
      </c>
      <c r="O13" s="12">
        <v>-1755767.84</v>
      </c>
      <c r="P13" s="12">
        <v>-2881234.02</v>
      </c>
      <c r="Q13" s="12">
        <v>-4255183.99</v>
      </c>
      <c r="R13" s="12">
        <v>-1309621.8500000001</v>
      </c>
      <c r="S13" s="12">
        <v>-2904193.03</v>
      </c>
    </row>
    <row r="14" spans="1:19" x14ac:dyDescent="0.25">
      <c r="A14" s="10">
        <v>511</v>
      </c>
      <c r="B14" s="11" t="s">
        <v>12</v>
      </c>
      <c r="C14" s="12">
        <v>47591154.999999993</v>
      </c>
      <c r="D14" s="12">
        <v>51018622.379999995</v>
      </c>
      <c r="E14" s="12">
        <v>56932809.219999991</v>
      </c>
      <c r="F14" s="12">
        <v>9944129.2100000009</v>
      </c>
      <c r="G14" s="12">
        <v>25877442.880000003</v>
      </c>
      <c r="H14" s="12">
        <v>43653725.690000005</v>
      </c>
      <c r="I14" s="12">
        <v>63626724.049999997</v>
      </c>
      <c r="J14" s="12">
        <v>14240447.84</v>
      </c>
      <c r="K14" s="12">
        <v>35135422.710000001</v>
      </c>
      <c r="L14" s="12">
        <v>55005100.780000001</v>
      </c>
      <c r="M14" s="12">
        <v>78803881.299999997</v>
      </c>
      <c r="N14" s="12">
        <v>19348035.41</v>
      </c>
      <c r="O14" s="12">
        <v>40682574.299999997</v>
      </c>
      <c r="P14" s="12">
        <v>62958634.289999999</v>
      </c>
      <c r="Q14" s="12">
        <v>84392119.510000005</v>
      </c>
      <c r="R14" s="12">
        <v>17668676.640000001</v>
      </c>
      <c r="S14" s="12">
        <v>41570588.049999997</v>
      </c>
    </row>
    <row r="15" spans="1:19" x14ac:dyDescent="0.25">
      <c r="A15" s="10">
        <v>512</v>
      </c>
      <c r="B15" s="11" t="s">
        <v>13</v>
      </c>
      <c r="C15" s="12">
        <v>27154686.960000001</v>
      </c>
      <c r="D15" s="12">
        <v>18345636.77</v>
      </c>
      <c r="E15" s="12">
        <v>14839275.74</v>
      </c>
      <c r="F15" s="12">
        <v>2923419.09</v>
      </c>
      <c r="G15" s="12">
        <v>6242702.5599999996</v>
      </c>
      <c r="H15" s="12">
        <v>10255128.42</v>
      </c>
      <c r="I15" s="12">
        <v>18794323.370000001</v>
      </c>
      <c r="J15" s="12">
        <v>2289535.5100000002</v>
      </c>
      <c r="K15" s="12">
        <v>6789382.1100000003</v>
      </c>
      <c r="L15" s="12">
        <v>11745775.529999999</v>
      </c>
      <c r="M15" s="12">
        <v>18049682.219999999</v>
      </c>
      <c r="N15" s="12">
        <v>1772653.52</v>
      </c>
      <c r="O15" s="12">
        <v>2019726.47</v>
      </c>
      <c r="P15" s="12">
        <v>2248391.5099999998</v>
      </c>
      <c r="Q15" s="12">
        <v>2414544.2999999998</v>
      </c>
      <c r="R15" s="12">
        <v>181784.02</v>
      </c>
      <c r="S15" s="12">
        <v>434346.75</v>
      </c>
    </row>
    <row r="16" spans="1:19" x14ac:dyDescent="0.25">
      <c r="A16" s="10">
        <v>513</v>
      </c>
      <c r="B16" s="11" t="s">
        <v>14</v>
      </c>
      <c r="C16" s="12">
        <v>1048783.74</v>
      </c>
      <c r="D16" s="12">
        <v>698982.03</v>
      </c>
      <c r="E16" s="12">
        <v>1136887.4400000002</v>
      </c>
      <c r="F16" s="12">
        <v>187502.61</v>
      </c>
      <c r="G16" s="12">
        <v>471033.58999999997</v>
      </c>
      <c r="H16" s="12">
        <v>685858.04999999993</v>
      </c>
      <c r="I16" s="12">
        <v>1940416.98</v>
      </c>
      <c r="J16" s="12">
        <v>243044.66</v>
      </c>
      <c r="K16" s="12">
        <v>401682.56999999995</v>
      </c>
      <c r="L16" s="12">
        <v>844695.46</v>
      </c>
      <c r="M16" s="12">
        <v>1893910.48</v>
      </c>
      <c r="N16" s="12">
        <v>151518.35</v>
      </c>
      <c r="O16" s="12">
        <v>302702.05</v>
      </c>
      <c r="P16" s="12">
        <v>444015.69</v>
      </c>
      <c r="Q16" s="12">
        <v>1103894.19</v>
      </c>
      <c r="R16" s="12">
        <v>86934.37</v>
      </c>
      <c r="S16" s="12">
        <v>224583.78</v>
      </c>
    </row>
    <row r="17" spans="1:19" x14ac:dyDescent="0.25">
      <c r="A17" s="10">
        <v>516</v>
      </c>
      <c r="B17" s="11" t="s">
        <v>15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x14ac:dyDescent="0.25">
      <c r="A18" s="10">
        <v>518</v>
      </c>
      <c r="B18" s="11" t="s">
        <v>16</v>
      </c>
      <c r="C18" s="12">
        <v>120840271.46000001</v>
      </c>
      <c r="D18" s="12">
        <v>119745778.45999998</v>
      </c>
      <c r="E18" s="12">
        <v>158211290.60000002</v>
      </c>
      <c r="F18" s="12">
        <v>40268044.780000001</v>
      </c>
      <c r="G18" s="12">
        <v>73948051.74000001</v>
      </c>
      <c r="H18" s="12">
        <v>108364933.61000001</v>
      </c>
      <c r="I18" s="12">
        <v>155488927.97999999</v>
      </c>
      <c r="J18" s="12">
        <v>39660608.130000003</v>
      </c>
      <c r="K18" s="12">
        <v>80323530.00999999</v>
      </c>
      <c r="L18" s="12">
        <v>116168623.39</v>
      </c>
      <c r="M18" s="12">
        <v>165061309.59999999</v>
      </c>
      <c r="N18" s="12">
        <v>38761415.879999995</v>
      </c>
      <c r="O18" s="12">
        <v>89124092.489999995</v>
      </c>
      <c r="P18" s="12">
        <v>127093607.51000001</v>
      </c>
      <c r="Q18" s="12">
        <v>169171609.05000001</v>
      </c>
      <c r="R18" s="12">
        <v>46333836.359999999</v>
      </c>
      <c r="S18" s="12">
        <v>88720635.319999993</v>
      </c>
    </row>
    <row r="19" spans="1:19" x14ac:dyDescent="0.25">
      <c r="A19" s="10">
        <v>521</v>
      </c>
      <c r="B19" s="11" t="s">
        <v>17</v>
      </c>
      <c r="C19" s="12">
        <v>1161117314</v>
      </c>
      <c r="D19" s="12">
        <v>1158759874.6700001</v>
      </c>
      <c r="E19" s="12">
        <v>1259481483</v>
      </c>
      <c r="F19" s="12">
        <v>331859758</v>
      </c>
      <c r="G19" s="12">
        <v>676740935</v>
      </c>
      <c r="H19" s="12">
        <v>1035158817</v>
      </c>
      <c r="I19" s="12">
        <v>1412301417</v>
      </c>
      <c r="J19" s="12">
        <v>378647342</v>
      </c>
      <c r="K19" s="12">
        <v>772829067</v>
      </c>
      <c r="L19" s="12">
        <v>1179705141</v>
      </c>
      <c r="M19" s="12">
        <v>1602365801</v>
      </c>
      <c r="N19" s="12">
        <v>411733757</v>
      </c>
      <c r="O19" s="12">
        <v>829184191</v>
      </c>
      <c r="P19" s="12">
        <v>1264778989</v>
      </c>
      <c r="Q19" s="12">
        <v>1895853065</v>
      </c>
      <c r="R19" s="12">
        <v>489136849</v>
      </c>
      <c r="S19" s="12">
        <v>1144301133</v>
      </c>
    </row>
    <row r="20" spans="1:19" x14ac:dyDescent="0.25">
      <c r="A20" s="10">
        <v>524</v>
      </c>
      <c r="B20" s="11" t="s">
        <v>18</v>
      </c>
      <c r="C20" s="12">
        <v>386462989</v>
      </c>
      <c r="D20" s="12">
        <v>390071003.32999998</v>
      </c>
      <c r="E20" s="12">
        <v>422754871.72000003</v>
      </c>
      <c r="F20" s="12">
        <v>111900738</v>
      </c>
      <c r="G20" s="12">
        <v>228360901</v>
      </c>
      <c r="H20" s="12">
        <v>348963079</v>
      </c>
      <c r="I20" s="12">
        <v>472794196</v>
      </c>
      <c r="J20" s="12">
        <v>127880108</v>
      </c>
      <c r="K20" s="12">
        <v>261108791</v>
      </c>
      <c r="L20" s="12">
        <v>397328654</v>
      </c>
      <c r="M20" s="12">
        <v>536460944.99999994</v>
      </c>
      <c r="N20" s="12">
        <v>137626212</v>
      </c>
      <c r="O20" s="12">
        <v>277470715</v>
      </c>
      <c r="P20" s="12">
        <v>423174696</v>
      </c>
      <c r="Q20" s="12">
        <v>629984969</v>
      </c>
      <c r="R20" s="12">
        <v>163288509</v>
      </c>
      <c r="S20" s="12">
        <v>383256824</v>
      </c>
    </row>
    <row r="21" spans="1:19" x14ac:dyDescent="0.25">
      <c r="A21" s="10">
        <v>525</v>
      </c>
      <c r="B21" s="11" t="s">
        <v>19</v>
      </c>
      <c r="C21" s="12">
        <v>4911477.0199999996</v>
      </c>
      <c r="D21" s="12">
        <v>4722960.55</v>
      </c>
      <c r="E21" s="12">
        <v>5022103.58</v>
      </c>
      <c r="F21" s="12">
        <v>1412610</v>
      </c>
      <c r="G21" s="12">
        <v>2794411</v>
      </c>
      <c r="H21" s="12">
        <v>4234942</v>
      </c>
      <c r="I21" s="12">
        <v>5730990</v>
      </c>
      <c r="J21" s="12">
        <v>1572586</v>
      </c>
      <c r="K21" s="12">
        <v>3222210.5200000005</v>
      </c>
      <c r="L21" s="12">
        <v>4801696</v>
      </c>
      <c r="M21" s="12">
        <v>6500035</v>
      </c>
      <c r="N21" s="12">
        <v>1761894</v>
      </c>
      <c r="O21" s="12">
        <v>3471807</v>
      </c>
      <c r="P21" s="12">
        <v>5210720</v>
      </c>
      <c r="Q21" s="12">
        <v>7024273</v>
      </c>
      <c r="R21" s="12">
        <v>2617742</v>
      </c>
      <c r="S21" s="12">
        <v>4647133</v>
      </c>
    </row>
    <row r="22" spans="1:19" x14ac:dyDescent="0.25">
      <c r="A22" s="10">
        <v>527</v>
      </c>
      <c r="B22" s="11" t="s">
        <v>20</v>
      </c>
      <c r="C22" s="12">
        <v>11294811</v>
      </c>
      <c r="D22" s="12">
        <v>17126027</v>
      </c>
      <c r="E22" s="12">
        <v>24911169</v>
      </c>
      <c r="F22" s="12">
        <v>6556808</v>
      </c>
      <c r="G22" s="12">
        <v>13379646</v>
      </c>
      <c r="H22" s="12">
        <v>20466941</v>
      </c>
      <c r="I22" s="12">
        <v>27918839</v>
      </c>
      <c r="J22" s="12">
        <v>7475987.1799999997</v>
      </c>
      <c r="K22" s="12">
        <v>15256758.539999997</v>
      </c>
      <c r="L22" s="12">
        <v>23297690.039999995</v>
      </c>
      <c r="M22" s="12">
        <v>31646825.579999998</v>
      </c>
      <c r="N22" s="12">
        <v>8134317.6600000001</v>
      </c>
      <c r="O22" s="12">
        <v>16364335.939999999</v>
      </c>
      <c r="P22" s="12">
        <v>24944125.48</v>
      </c>
      <c r="Q22" s="12">
        <v>37399524.32</v>
      </c>
      <c r="R22" s="12">
        <v>9631090.0999999996</v>
      </c>
      <c r="S22" s="12">
        <v>22528724.640000001</v>
      </c>
    </row>
    <row r="23" spans="1:19" x14ac:dyDescent="0.25">
      <c r="A23" s="10">
        <v>528</v>
      </c>
      <c r="B23" s="11" t="s">
        <v>21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x14ac:dyDescent="0.25">
      <c r="A24" s="10">
        <v>531</v>
      </c>
      <c r="B24" s="11" t="s">
        <v>22</v>
      </c>
      <c r="C24" s="12">
        <v>41115</v>
      </c>
      <c r="D24" s="12">
        <v>42500</v>
      </c>
      <c r="E24" s="12">
        <v>43090</v>
      </c>
      <c r="F24" s="12">
        <v>0</v>
      </c>
      <c r="G24" s="12">
        <v>0</v>
      </c>
      <c r="H24" s="12">
        <v>0</v>
      </c>
      <c r="I24" s="12">
        <v>44372</v>
      </c>
      <c r="J24" s="12">
        <v>0</v>
      </c>
      <c r="K24" s="12">
        <v>0</v>
      </c>
      <c r="L24" s="12">
        <v>0</v>
      </c>
      <c r="M24" s="12">
        <v>47626</v>
      </c>
      <c r="N24" s="12">
        <v>0</v>
      </c>
      <c r="O24" s="12">
        <v>0</v>
      </c>
      <c r="P24" s="12">
        <v>0</v>
      </c>
      <c r="Q24" s="12">
        <v>38382</v>
      </c>
      <c r="R24" s="12">
        <v>0</v>
      </c>
      <c r="S24" s="12">
        <v>0</v>
      </c>
    </row>
    <row r="25" spans="1:19" x14ac:dyDescent="0.25">
      <c r="A25" s="10">
        <v>532</v>
      </c>
      <c r="B25" s="11" t="s">
        <v>23</v>
      </c>
      <c r="C25" s="12">
        <v>2403</v>
      </c>
      <c r="D25" s="12">
        <v>2244</v>
      </c>
      <c r="E25" s="12">
        <v>1298</v>
      </c>
      <c r="F25" s="12">
        <v>1131</v>
      </c>
      <c r="G25" s="12">
        <v>1131</v>
      </c>
      <c r="H25" s="12">
        <v>1131</v>
      </c>
      <c r="I25" s="12">
        <v>1131</v>
      </c>
      <c r="J25" s="12">
        <v>1596</v>
      </c>
      <c r="K25" s="12">
        <v>1596</v>
      </c>
      <c r="L25" s="12">
        <v>1596</v>
      </c>
      <c r="M25" s="12">
        <v>1596</v>
      </c>
      <c r="N25" s="12">
        <v>1368</v>
      </c>
      <c r="O25" s="12">
        <v>1368</v>
      </c>
      <c r="P25" s="12">
        <v>1368</v>
      </c>
      <c r="Q25" s="12">
        <v>1368</v>
      </c>
      <c r="R25" s="12">
        <v>1846</v>
      </c>
      <c r="S25" s="12">
        <v>1846</v>
      </c>
    </row>
    <row r="26" spans="1:19" x14ac:dyDescent="0.25">
      <c r="A26" s="10">
        <v>538</v>
      </c>
      <c r="B26" s="11" t="s">
        <v>24</v>
      </c>
      <c r="C26" s="12">
        <v>21369311.219999999</v>
      </c>
      <c r="D26" s="12">
        <v>393908.3</v>
      </c>
      <c r="E26" s="12">
        <v>124467.92000000001</v>
      </c>
      <c r="F26" s="12">
        <v>12279.17</v>
      </c>
      <c r="G26" s="12">
        <v>1348.3899999999999</v>
      </c>
      <c r="H26" s="12">
        <v>7506.49</v>
      </c>
      <c r="I26" s="12">
        <v>727276.56</v>
      </c>
      <c r="J26" s="12">
        <v>36415.51</v>
      </c>
      <c r="K26" s="12">
        <v>63834.380000000005</v>
      </c>
      <c r="L26" s="12">
        <v>88783.85</v>
      </c>
      <c r="M26" s="12">
        <v>2387690.73</v>
      </c>
      <c r="N26" s="12">
        <v>86272.219999999987</v>
      </c>
      <c r="O26" s="12">
        <v>128316.13</v>
      </c>
      <c r="P26" s="12">
        <v>180521.74</v>
      </c>
      <c r="Q26" s="12">
        <v>877064.2</v>
      </c>
      <c r="R26" s="12">
        <v>42559.65</v>
      </c>
      <c r="S26" s="12">
        <v>70426.14</v>
      </c>
    </row>
    <row r="27" spans="1:19" x14ac:dyDescent="0.25">
      <c r="A27" s="10">
        <v>541</v>
      </c>
      <c r="B27" s="11" t="s">
        <v>25</v>
      </c>
      <c r="C27" s="12">
        <v>11518.15</v>
      </c>
      <c r="D27" s="12">
        <v>2720.4500000000003</v>
      </c>
      <c r="E27" s="12">
        <v>16118050.989999998</v>
      </c>
      <c r="F27" s="12">
        <v>1420618.22</v>
      </c>
      <c r="G27" s="12">
        <v>2853141.02</v>
      </c>
      <c r="H27" s="12">
        <v>4174388.95</v>
      </c>
      <c r="I27" s="12">
        <v>30639847.84</v>
      </c>
      <c r="J27" s="12">
        <v>1990177.6400000001</v>
      </c>
      <c r="K27" s="12">
        <v>3940898.7500000005</v>
      </c>
      <c r="L27" s="12">
        <v>5276806.7200000016</v>
      </c>
      <c r="M27" s="12">
        <v>-5017889.9800000004</v>
      </c>
      <c r="N27" s="12">
        <v>921905.91999999993</v>
      </c>
      <c r="O27" s="12">
        <v>1788452.38</v>
      </c>
      <c r="P27" s="12">
        <v>2590189.36</v>
      </c>
      <c r="Q27" s="12">
        <v>11835039.369999999</v>
      </c>
      <c r="R27" s="12">
        <v>657717.05000000005</v>
      </c>
      <c r="S27" s="12">
        <v>341299.54</v>
      </c>
    </row>
    <row r="28" spans="1:19" x14ac:dyDescent="0.25">
      <c r="A28" s="10">
        <v>542</v>
      </c>
      <c r="B28" s="11" t="s">
        <v>26</v>
      </c>
      <c r="C28" s="12">
        <v>404982.11</v>
      </c>
      <c r="D28" s="12">
        <v>3562224.13</v>
      </c>
      <c r="E28" s="12">
        <v>2173033.3199999998</v>
      </c>
      <c r="F28" s="12">
        <v>312</v>
      </c>
      <c r="G28" s="12">
        <v>308442</v>
      </c>
      <c r="H28" s="12">
        <v>627153.02</v>
      </c>
      <c r="I28" s="12">
        <v>1059806.02</v>
      </c>
      <c r="J28" s="12">
        <v>0</v>
      </c>
      <c r="K28" s="12">
        <v>-335152.65999999997</v>
      </c>
      <c r="L28" s="12">
        <v>-334175.65999999997</v>
      </c>
      <c r="M28" s="12">
        <v>9194237.3399999999</v>
      </c>
      <c r="N28" s="12">
        <v>17021.5</v>
      </c>
      <c r="O28" s="12">
        <v>17021.5</v>
      </c>
      <c r="P28" s="12">
        <v>17021.5</v>
      </c>
      <c r="Q28" s="12">
        <v>813021.5</v>
      </c>
      <c r="R28" s="12">
        <v>0</v>
      </c>
      <c r="S28" s="12">
        <v>-4302000</v>
      </c>
    </row>
    <row r="29" spans="1:19" x14ac:dyDescent="0.25">
      <c r="A29" s="10">
        <v>543</v>
      </c>
      <c r="B29" s="11" t="s">
        <v>27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</row>
    <row r="30" spans="1:19" x14ac:dyDescent="0.25">
      <c r="A30" s="10">
        <v>544</v>
      </c>
      <c r="B30" s="11" t="s">
        <v>28</v>
      </c>
      <c r="C30" s="12">
        <v>8736145.6100000013</v>
      </c>
      <c r="D30" s="12">
        <v>10126107.630000001</v>
      </c>
      <c r="E30" s="12">
        <v>10250457.290000001</v>
      </c>
      <c r="F30" s="12">
        <v>2373680.91</v>
      </c>
      <c r="G30" s="12">
        <v>5311454.4300000006</v>
      </c>
      <c r="H30" s="12">
        <v>7531692.2800000012</v>
      </c>
      <c r="I30" s="12">
        <v>10473565.25</v>
      </c>
      <c r="J30" s="12">
        <v>3072975.14</v>
      </c>
      <c r="K30" s="12">
        <v>5663739.6799999997</v>
      </c>
      <c r="L30" s="12">
        <v>8407045.709999999</v>
      </c>
      <c r="M30" s="12">
        <v>11231988.050000001</v>
      </c>
      <c r="N30" s="12">
        <v>2842461.9799999995</v>
      </c>
      <c r="O30" s="12">
        <v>5409989.5899999999</v>
      </c>
      <c r="P30" s="12">
        <v>8695828.5199999996</v>
      </c>
      <c r="Q30" s="12">
        <v>11515002.32</v>
      </c>
      <c r="R30" s="12">
        <v>3006717.23</v>
      </c>
      <c r="S30" s="12">
        <v>6215536.54</v>
      </c>
    </row>
    <row r="31" spans="1:19" x14ac:dyDescent="0.25">
      <c r="A31" s="10">
        <v>547</v>
      </c>
      <c r="B31" s="11" t="s">
        <v>29</v>
      </c>
      <c r="C31" s="12">
        <v>1685640.56</v>
      </c>
      <c r="D31" s="12">
        <v>1026856.2</v>
      </c>
      <c r="E31" s="12">
        <v>984810.04</v>
      </c>
      <c r="F31" s="12">
        <v>199512.09999999998</v>
      </c>
      <c r="G31" s="12">
        <v>345465.56</v>
      </c>
      <c r="H31" s="12">
        <v>540652.25</v>
      </c>
      <c r="I31" s="12">
        <v>764950.06</v>
      </c>
      <c r="J31" s="12">
        <v>72254.89</v>
      </c>
      <c r="K31" s="12">
        <v>138761.69</v>
      </c>
      <c r="L31" s="12">
        <v>209524.84999999998</v>
      </c>
      <c r="M31" s="12">
        <v>141671.65</v>
      </c>
      <c r="N31" s="12">
        <v>201877.84</v>
      </c>
      <c r="O31" s="12">
        <v>483551.86</v>
      </c>
      <c r="P31" s="12">
        <v>553647.93000000005</v>
      </c>
      <c r="Q31" s="12">
        <v>3888062.32</v>
      </c>
      <c r="R31" s="12">
        <v>108508.55</v>
      </c>
      <c r="S31" s="12">
        <v>288015.13</v>
      </c>
    </row>
    <row r="32" spans="1:19" x14ac:dyDescent="0.25">
      <c r="A32" s="10">
        <v>548</v>
      </c>
      <c r="B32" s="11" t="s">
        <v>30</v>
      </c>
      <c r="C32" s="12">
        <v>30117.32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</row>
    <row r="33" spans="1:19" x14ac:dyDescent="0.25">
      <c r="A33" s="10">
        <v>551</v>
      </c>
      <c r="B33" s="11" t="s">
        <v>31</v>
      </c>
      <c r="C33" s="12">
        <v>323343266.13999999</v>
      </c>
      <c r="D33" s="12">
        <v>394094793.98000002</v>
      </c>
      <c r="E33" s="12">
        <v>355447639</v>
      </c>
      <c r="F33" s="12">
        <v>98894398.799999997</v>
      </c>
      <c r="G33" s="12">
        <v>168172959.78</v>
      </c>
      <c r="H33" s="12">
        <v>260639095.02000001</v>
      </c>
      <c r="I33" s="12">
        <v>370030008.25999999</v>
      </c>
      <c r="J33" s="12">
        <v>85187585.370000005</v>
      </c>
      <c r="K33" s="12">
        <v>169740893.81</v>
      </c>
      <c r="L33" s="12">
        <v>255724327.11000001</v>
      </c>
      <c r="M33" s="12">
        <v>353849926.93000001</v>
      </c>
      <c r="N33" s="12">
        <v>79299842</v>
      </c>
      <c r="O33" s="12">
        <v>158404897.81999999</v>
      </c>
      <c r="P33" s="12">
        <v>237893365.80000001</v>
      </c>
      <c r="Q33" s="12">
        <v>328640191.87</v>
      </c>
      <c r="R33" s="12">
        <v>77580039</v>
      </c>
      <c r="S33" s="12">
        <v>152099279.59999999</v>
      </c>
    </row>
    <row r="34" spans="1:19" x14ac:dyDescent="0.25">
      <c r="A34" s="10">
        <v>552</v>
      </c>
      <c r="B34" s="11" t="s">
        <v>32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</row>
    <row r="35" spans="1:19" x14ac:dyDescent="0.25">
      <c r="A35" s="10">
        <v>553</v>
      </c>
      <c r="B35" s="11" t="s">
        <v>33</v>
      </c>
      <c r="C35" s="12">
        <v>0</v>
      </c>
      <c r="D35" s="12">
        <v>266121.51</v>
      </c>
      <c r="E35" s="12">
        <v>36444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9828000</v>
      </c>
      <c r="Q35" s="12">
        <v>9828000</v>
      </c>
      <c r="R35" s="12">
        <v>0</v>
      </c>
      <c r="S35" s="12">
        <v>0</v>
      </c>
    </row>
    <row r="36" spans="1:19" x14ac:dyDescent="0.25">
      <c r="A36" s="10">
        <v>554</v>
      </c>
      <c r="B36" s="11" t="s">
        <v>34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1900000</v>
      </c>
      <c r="Q36" s="12">
        <v>1900000</v>
      </c>
      <c r="R36" s="12">
        <v>0</v>
      </c>
      <c r="S36" s="12">
        <v>0</v>
      </c>
    </row>
    <row r="37" spans="1:19" x14ac:dyDescent="0.25">
      <c r="A37" s="10">
        <v>555</v>
      </c>
      <c r="B37" s="11" t="s">
        <v>35</v>
      </c>
      <c r="C37" s="12">
        <v>9451569</v>
      </c>
      <c r="D37" s="12">
        <v>1948431</v>
      </c>
      <c r="E37" s="12">
        <v>863000</v>
      </c>
      <c r="F37" s="12">
        <v>-6787355</v>
      </c>
      <c r="G37" s="12">
        <v>-11218157</v>
      </c>
      <c r="H37" s="12">
        <v>-12263000</v>
      </c>
      <c r="I37" s="12">
        <v>4924000</v>
      </c>
      <c r="J37" s="12">
        <v>-8933906</v>
      </c>
      <c r="K37" s="12">
        <v>-15009222</v>
      </c>
      <c r="L37" s="12">
        <v>-17146887</v>
      </c>
      <c r="M37" s="12">
        <v>26763000</v>
      </c>
      <c r="N37" s="12">
        <v>-28082130</v>
      </c>
      <c r="O37" s="12">
        <v>-34279031</v>
      </c>
      <c r="P37" s="12">
        <v>-37244052</v>
      </c>
      <c r="Q37" s="12">
        <v>44954000</v>
      </c>
      <c r="R37" s="12">
        <v>-46413219</v>
      </c>
      <c r="S37" s="12">
        <v>-45159837</v>
      </c>
    </row>
    <row r="38" spans="1:19" x14ac:dyDescent="0.25">
      <c r="A38" s="10">
        <v>556</v>
      </c>
      <c r="B38" s="11" t="s">
        <v>36</v>
      </c>
      <c r="C38" s="12">
        <v>-2390481.58</v>
      </c>
      <c r="D38" s="12">
        <v>-4983585.3600000003</v>
      </c>
      <c r="E38" s="12">
        <v>1396448.7299999997</v>
      </c>
      <c r="F38" s="12">
        <v>410416.19</v>
      </c>
      <c r="G38" s="12">
        <v>501262.06</v>
      </c>
      <c r="H38" s="12">
        <v>94930.52999999997</v>
      </c>
      <c r="I38" s="12">
        <v>548266.47</v>
      </c>
      <c r="J38" s="12">
        <v>295241.25</v>
      </c>
      <c r="K38" s="12">
        <v>-475899.62</v>
      </c>
      <c r="L38" s="12">
        <v>379298.93000000005</v>
      </c>
      <c r="M38" s="12">
        <v>807317.21</v>
      </c>
      <c r="N38" s="12">
        <v>-111155.03</v>
      </c>
      <c r="O38" s="12">
        <v>-640898.05000000005</v>
      </c>
      <c r="P38" s="12">
        <v>-134009.79999999999</v>
      </c>
      <c r="Q38" s="12">
        <v>590005.5</v>
      </c>
      <c r="R38" s="12">
        <v>-39130.22</v>
      </c>
      <c r="S38" s="12">
        <v>523336.04</v>
      </c>
    </row>
    <row r="39" spans="1:19" x14ac:dyDescent="0.25">
      <c r="A39" s="10">
        <v>557</v>
      </c>
      <c r="B39" s="11" t="s">
        <v>37</v>
      </c>
      <c r="C39" s="12">
        <v>1838706.23</v>
      </c>
      <c r="D39" s="12">
        <v>6746474.129999999</v>
      </c>
      <c r="E39" s="12">
        <v>110838</v>
      </c>
      <c r="F39" s="12">
        <v>0</v>
      </c>
      <c r="G39" s="12">
        <v>386175.49</v>
      </c>
      <c r="H39" s="12">
        <v>1494808.01</v>
      </c>
      <c r="I39" s="12">
        <v>1514840.4</v>
      </c>
      <c r="J39" s="12">
        <v>0</v>
      </c>
      <c r="K39" s="12">
        <v>1733459.62</v>
      </c>
      <c r="L39" s="12">
        <v>1826201.62</v>
      </c>
      <c r="M39" s="12">
        <v>1858184.52</v>
      </c>
      <c r="N39" s="12">
        <v>332683820.99000001</v>
      </c>
      <c r="O39" s="12">
        <v>1048163240.65</v>
      </c>
      <c r="P39" s="12">
        <v>1408766020.6500001</v>
      </c>
      <c r="Q39" s="12">
        <v>1408800022.8299999</v>
      </c>
      <c r="R39" s="12">
        <v>508728.61</v>
      </c>
      <c r="S39" s="12">
        <v>508728.61</v>
      </c>
    </row>
    <row r="40" spans="1:19" x14ac:dyDescent="0.25">
      <c r="A40" s="10">
        <v>558</v>
      </c>
      <c r="B40" s="11" t="s">
        <v>38</v>
      </c>
      <c r="C40" s="12">
        <v>35526961.25</v>
      </c>
      <c r="D40" s="12">
        <v>25060712.850000001</v>
      </c>
      <c r="E40" s="12">
        <v>18826404.690000001</v>
      </c>
      <c r="F40" s="12">
        <v>5346323.58</v>
      </c>
      <c r="G40" s="12">
        <v>8760893.8300000001</v>
      </c>
      <c r="H40" s="12">
        <v>14187521.860000001</v>
      </c>
      <c r="I40" s="12">
        <v>10153411.76</v>
      </c>
      <c r="J40" s="12">
        <v>4300120.8</v>
      </c>
      <c r="K40" s="12">
        <v>11498872.950000001</v>
      </c>
      <c r="L40" s="12">
        <v>16795654.130000003</v>
      </c>
      <c r="M40" s="12">
        <v>12303682.609999999</v>
      </c>
      <c r="N40" s="12">
        <v>2240233.6799999997</v>
      </c>
      <c r="O40" s="12">
        <v>8785771.3000000007</v>
      </c>
      <c r="P40" s="12">
        <v>11686651.77</v>
      </c>
      <c r="Q40" s="12">
        <v>18432359.920000002</v>
      </c>
      <c r="R40" s="12">
        <v>4279784.66</v>
      </c>
      <c r="S40" s="12">
        <v>9624468.7599999998</v>
      </c>
    </row>
    <row r="41" spans="1:19" x14ac:dyDescent="0.25">
      <c r="A41" s="10">
        <v>549</v>
      </c>
      <c r="B41" s="11" t="s">
        <v>39</v>
      </c>
      <c r="C41" s="12">
        <v>12187000.449999999</v>
      </c>
      <c r="D41" s="12">
        <v>3379390.8899999997</v>
      </c>
      <c r="E41" s="12">
        <v>6439033.3799999971</v>
      </c>
      <c r="F41" s="12">
        <v>1258156.2899999996</v>
      </c>
      <c r="G41" s="12">
        <v>6700507.5099999998</v>
      </c>
      <c r="H41" s="12">
        <v>335106.20999999996</v>
      </c>
      <c r="I41" s="12">
        <v>4246906.9000000004</v>
      </c>
      <c r="J41" s="12">
        <v>4397016.9299999988</v>
      </c>
      <c r="K41" s="12">
        <v>5136584.1499999985</v>
      </c>
      <c r="L41" s="12">
        <v>4628828.8999999976</v>
      </c>
      <c r="M41" s="12">
        <v>3070401.47</v>
      </c>
      <c r="N41" s="12">
        <v>123444.25000000093</v>
      </c>
      <c r="O41" s="12">
        <v>414640.12</v>
      </c>
      <c r="P41" s="12">
        <v>591789.38</v>
      </c>
      <c r="Q41" s="12">
        <v>3518386.18</v>
      </c>
      <c r="R41" s="12">
        <v>4623046.67</v>
      </c>
      <c r="S41" s="12">
        <v>5829134.8200000003</v>
      </c>
    </row>
    <row r="42" spans="1:19" x14ac:dyDescent="0.25">
      <c r="A42" s="7"/>
      <c r="B42" s="17" t="s">
        <v>40</v>
      </c>
      <c r="C42" s="18">
        <f>SUM(C43:C47)</f>
        <v>8094590.5299999993</v>
      </c>
      <c r="D42" s="18">
        <f>SUM(D43:D47)</f>
        <v>7882231.4800000004</v>
      </c>
      <c r="E42" s="18">
        <f>SUM(E43:E47)</f>
        <v>10783863.220000001</v>
      </c>
      <c r="F42" s="18">
        <f>SUM(F43:F47)</f>
        <v>1839053.94</v>
      </c>
      <c r="G42" s="18">
        <f>SUM(G43:G47)</f>
        <v>3652293.66</v>
      </c>
      <c r="H42" s="18">
        <v>5455326.7199999997</v>
      </c>
      <c r="I42" s="18">
        <v>8293846.4600000009</v>
      </c>
      <c r="J42" s="18">
        <v>1784236.4</v>
      </c>
      <c r="K42" s="18">
        <v>3581512.4499999997</v>
      </c>
      <c r="L42" s="18">
        <v>5419932.9000000004</v>
      </c>
      <c r="M42" s="18">
        <v>8028620.2199999997</v>
      </c>
      <c r="N42" s="18">
        <v>3570681.34</v>
      </c>
      <c r="O42" s="18">
        <v>7357555.54</v>
      </c>
      <c r="P42" s="18">
        <v>9388712.0500000007</v>
      </c>
      <c r="Q42" s="18">
        <v>13465313.890000001</v>
      </c>
      <c r="R42" s="18">
        <v>1915871.97</v>
      </c>
      <c r="S42" s="18">
        <v>4072312.88</v>
      </c>
    </row>
    <row r="43" spans="1:19" x14ac:dyDescent="0.25">
      <c r="A43" s="19">
        <v>561</v>
      </c>
      <c r="B43" s="11" t="s">
        <v>41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</row>
    <row r="44" spans="1:19" x14ac:dyDescent="0.25">
      <c r="A44" s="20">
        <v>562</v>
      </c>
      <c r="B44" s="11" t="s">
        <v>42</v>
      </c>
      <c r="C44" s="12">
        <v>0</v>
      </c>
      <c r="D44" s="12">
        <v>0.5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2304098.9299999997</v>
      </c>
      <c r="O44" s="12">
        <v>4061636.81</v>
      </c>
      <c r="P44" s="12">
        <v>4061636.81</v>
      </c>
      <c r="Q44" s="12">
        <v>4061636.81</v>
      </c>
      <c r="R44" s="12">
        <v>0</v>
      </c>
      <c r="S44" s="12">
        <v>0</v>
      </c>
    </row>
    <row r="45" spans="1:19" x14ac:dyDescent="0.25">
      <c r="A45" s="20">
        <v>563</v>
      </c>
      <c r="B45" s="11" t="s">
        <v>43</v>
      </c>
      <c r="C45" s="12">
        <v>1088222.5299999998</v>
      </c>
      <c r="D45" s="12">
        <v>610632.98</v>
      </c>
      <c r="E45" s="12">
        <v>3699930.22</v>
      </c>
      <c r="F45" s="12">
        <v>86697.94</v>
      </c>
      <c r="G45" s="12">
        <v>144831.66</v>
      </c>
      <c r="H45" s="12">
        <v>196898.72000000003</v>
      </c>
      <c r="I45" s="12">
        <v>1284452.46</v>
      </c>
      <c r="J45" s="12">
        <v>33270.400000000001</v>
      </c>
      <c r="K45" s="12">
        <v>76504.45</v>
      </c>
      <c r="L45" s="12">
        <v>151235.9</v>
      </c>
      <c r="M45" s="12">
        <v>981969.22</v>
      </c>
      <c r="N45" s="12">
        <v>68414.41</v>
      </c>
      <c r="O45" s="12">
        <v>-257364.27</v>
      </c>
      <c r="P45" s="12">
        <v>-232.76</v>
      </c>
      <c r="Q45" s="12">
        <v>2305186.08</v>
      </c>
      <c r="R45" s="12">
        <v>140888.97</v>
      </c>
      <c r="S45" s="12">
        <v>192347.88</v>
      </c>
    </row>
    <row r="46" spans="1:19" x14ac:dyDescent="0.25">
      <c r="A46" s="20">
        <v>564</v>
      </c>
      <c r="B46" s="11" t="s">
        <v>44</v>
      </c>
      <c r="C46" s="12">
        <v>0</v>
      </c>
      <c r="D46" s="12">
        <v>264302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</row>
    <row r="47" spans="1:19" x14ac:dyDescent="0.25">
      <c r="A47" s="20">
        <v>569</v>
      </c>
      <c r="B47" s="11" t="s">
        <v>45</v>
      </c>
      <c r="C47" s="12">
        <v>7006368</v>
      </c>
      <c r="D47" s="12">
        <v>7007296</v>
      </c>
      <c r="E47" s="12">
        <v>7083933</v>
      </c>
      <c r="F47" s="12">
        <v>1752356</v>
      </c>
      <c r="G47" s="12">
        <v>3507462</v>
      </c>
      <c r="H47" s="12">
        <v>5258428</v>
      </c>
      <c r="I47" s="12">
        <v>7009394</v>
      </c>
      <c r="J47" s="12">
        <v>1750966</v>
      </c>
      <c r="K47" s="12">
        <v>3505008</v>
      </c>
      <c r="L47" s="12">
        <v>5268697</v>
      </c>
      <c r="M47" s="12">
        <v>7046651</v>
      </c>
      <c r="N47" s="12">
        <v>1198168</v>
      </c>
      <c r="O47" s="12">
        <v>3553283</v>
      </c>
      <c r="P47" s="12">
        <v>5327308</v>
      </c>
      <c r="Q47" s="12">
        <v>7098491</v>
      </c>
      <c r="R47" s="12">
        <v>1774983</v>
      </c>
      <c r="S47" s="12">
        <v>3879965</v>
      </c>
    </row>
    <row r="48" spans="1:19" x14ac:dyDescent="0.25">
      <c r="A48" s="7"/>
      <c r="B48" s="17" t="s">
        <v>46</v>
      </c>
      <c r="C48" s="18">
        <f>SUM(C49:C50)</f>
        <v>19362858.360000003</v>
      </c>
      <c r="D48" s="18">
        <f>D49+D50</f>
        <v>0</v>
      </c>
      <c r="E48" s="18">
        <f>E49+E50</f>
        <v>0</v>
      </c>
      <c r="F48" s="18">
        <f>F49+F50</f>
        <v>0</v>
      </c>
      <c r="G48" s="18">
        <f>G49+G50</f>
        <v>0</v>
      </c>
      <c r="H48" s="18">
        <v>0</v>
      </c>
      <c r="I48" s="18">
        <v>11233000</v>
      </c>
      <c r="J48" s="18">
        <v>0</v>
      </c>
      <c r="K48" s="18">
        <v>0</v>
      </c>
      <c r="L48" s="18">
        <v>0</v>
      </c>
      <c r="M48" s="18">
        <v>11310500</v>
      </c>
      <c r="N48" s="18">
        <v>233199.89</v>
      </c>
      <c r="O48" s="18">
        <v>233199.89</v>
      </c>
      <c r="P48" s="18">
        <v>233199.89</v>
      </c>
      <c r="Q48" s="18">
        <v>9377453.3599999994</v>
      </c>
      <c r="R48" s="18">
        <v>0</v>
      </c>
      <c r="S48" s="18">
        <v>0</v>
      </c>
    </row>
    <row r="49" spans="1:19" x14ac:dyDescent="0.25">
      <c r="A49" s="10">
        <v>571</v>
      </c>
      <c r="B49" s="11" t="s">
        <v>47</v>
      </c>
      <c r="C49" s="12">
        <v>19362858.360000003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11233000</v>
      </c>
      <c r="J49" s="12">
        <v>0</v>
      </c>
      <c r="K49" s="12">
        <v>0</v>
      </c>
      <c r="L49" s="12">
        <v>0</v>
      </c>
      <c r="M49" s="12">
        <v>11310500</v>
      </c>
      <c r="N49" s="12">
        <v>233199.89</v>
      </c>
      <c r="O49" s="12">
        <v>233199.89</v>
      </c>
      <c r="P49" s="12">
        <v>233199.89</v>
      </c>
      <c r="Q49" s="12">
        <v>9377453.3599999994</v>
      </c>
      <c r="R49" s="12">
        <v>0</v>
      </c>
      <c r="S49" s="12">
        <v>0</v>
      </c>
    </row>
    <row r="50" spans="1:19" ht="15.75" thickBot="1" x14ac:dyDescent="0.3">
      <c r="A50" s="21">
        <v>572</v>
      </c>
      <c r="B50" s="22" t="s">
        <v>48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</row>
    <row r="51" spans="1:19" x14ac:dyDescent="0.25">
      <c r="A51" s="24" t="s">
        <v>49</v>
      </c>
      <c r="B51" s="25" t="s">
        <v>50</v>
      </c>
      <c r="C51" s="26">
        <f>SUM(C52,C67,C73)</f>
        <v>3739682983.5600009</v>
      </c>
      <c r="D51" s="26">
        <f>D52+D67+D73</f>
        <v>3669492015.8599992</v>
      </c>
      <c r="E51" s="26">
        <f>E52+E67+E73</f>
        <v>3823972194.1299992</v>
      </c>
      <c r="F51" s="26">
        <f>F52+F67+F73</f>
        <v>1011352700.0799999</v>
      </c>
      <c r="G51" s="26">
        <f>G52+G67+G73</f>
        <v>2056301057.05</v>
      </c>
      <c r="H51" s="26">
        <v>3109081060.3000002</v>
      </c>
      <c r="I51" s="26">
        <v>4237683334.3200002</v>
      </c>
      <c r="J51" s="26">
        <v>1081038779.1100001</v>
      </c>
      <c r="K51" s="26">
        <v>2279450035.98</v>
      </c>
      <c r="L51" s="26">
        <v>3359326346.4199991</v>
      </c>
      <c r="M51" s="26">
        <v>4620209349.8400002</v>
      </c>
      <c r="N51" s="26">
        <v>1474003204.96</v>
      </c>
      <c r="O51" s="26">
        <v>3391330018</v>
      </c>
      <c r="P51" s="26">
        <v>4994274470.8500004</v>
      </c>
      <c r="Q51" s="26">
        <v>8429421169.3400002</v>
      </c>
      <c r="R51" s="26">
        <v>1272031606.3399999</v>
      </c>
      <c r="S51" s="26">
        <v>3131068986.3400002</v>
      </c>
    </row>
    <row r="52" spans="1:19" x14ac:dyDescent="0.25">
      <c r="A52" s="10"/>
      <c r="B52" s="17" t="s">
        <v>51</v>
      </c>
      <c r="C52" s="18">
        <f>SUM(C53:C66)</f>
        <v>3048676431.170001</v>
      </c>
      <c r="D52" s="18">
        <f>SUM(D53:D66)</f>
        <v>3199789777.7299995</v>
      </c>
      <c r="E52" s="18">
        <f>SUM(E53:E66)</f>
        <v>3320081303.5099993</v>
      </c>
      <c r="F52" s="18">
        <f>SUM(F53:F66)</f>
        <v>903855470.53999996</v>
      </c>
      <c r="G52" s="18">
        <f>SUM(G53:G66)</f>
        <v>1826473082.9100001</v>
      </c>
      <c r="H52" s="18">
        <v>2761586793.3100004</v>
      </c>
      <c r="I52" s="18">
        <v>3694623545.21</v>
      </c>
      <c r="J52" s="18">
        <v>973607455.03000021</v>
      </c>
      <c r="K52" s="18">
        <v>2037886427.0300002</v>
      </c>
      <c r="L52" s="18">
        <v>3000922431.5099993</v>
      </c>
      <c r="M52" s="18">
        <v>4074315693.6599998</v>
      </c>
      <c r="N52" s="18">
        <v>1376240279.96</v>
      </c>
      <c r="O52" s="18">
        <v>3178647933.6199999</v>
      </c>
      <c r="P52" s="18">
        <v>4640531345.2799997</v>
      </c>
      <c r="Q52" s="18">
        <v>6018338009.8100004</v>
      </c>
      <c r="R52" s="18">
        <v>1182265814.8900001</v>
      </c>
      <c r="S52" s="18">
        <v>2462068613.5300002</v>
      </c>
    </row>
    <row r="53" spans="1:19" x14ac:dyDescent="0.25">
      <c r="A53" s="10">
        <v>601</v>
      </c>
      <c r="B53" s="11" t="s">
        <v>52</v>
      </c>
      <c r="C53" s="12">
        <v>6409488.0600000005</v>
      </c>
      <c r="D53" s="12">
        <v>6847331.9900000002</v>
      </c>
      <c r="E53" s="12">
        <v>7219889.4099999992</v>
      </c>
      <c r="F53" s="12">
        <v>1910835.27</v>
      </c>
      <c r="G53" s="12">
        <v>3802407.61</v>
      </c>
      <c r="H53" s="12">
        <v>5584123.3499999996</v>
      </c>
      <c r="I53" s="12">
        <v>7667114.5499999998</v>
      </c>
      <c r="J53" s="12">
        <v>2244115.44</v>
      </c>
      <c r="K53" s="12">
        <v>4529936.67</v>
      </c>
      <c r="L53" s="12">
        <v>6747046.1499999994</v>
      </c>
      <c r="M53" s="12">
        <v>9161093.8800000008</v>
      </c>
      <c r="N53" s="12">
        <v>2577622.98</v>
      </c>
      <c r="O53" s="12">
        <v>5076847.33</v>
      </c>
      <c r="P53" s="12">
        <v>7817494.3300000001</v>
      </c>
      <c r="Q53" s="12">
        <v>10745722.529999999</v>
      </c>
      <c r="R53" s="12">
        <v>2948847.92</v>
      </c>
      <c r="S53" s="12">
        <v>6375759.7599999998</v>
      </c>
    </row>
    <row r="54" spans="1:19" x14ac:dyDescent="0.25">
      <c r="A54" s="10">
        <v>602</v>
      </c>
      <c r="B54" s="11" t="s">
        <v>53</v>
      </c>
      <c r="C54" s="12">
        <v>2438770341.0800004</v>
      </c>
      <c r="D54" s="12">
        <v>2573424404.4699998</v>
      </c>
      <c r="E54" s="12">
        <v>2724595826.6399999</v>
      </c>
      <c r="F54" s="12">
        <v>754530871.58999991</v>
      </c>
      <c r="G54" s="12">
        <v>1529722229.1900001</v>
      </c>
      <c r="H54" s="12">
        <v>2320851132.3900003</v>
      </c>
      <c r="I54" s="12">
        <v>3087005034.8800001</v>
      </c>
      <c r="J54" s="12">
        <v>821007707.59000003</v>
      </c>
      <c r="K54" s="12">
        <v>1736677900.6200001</v>
      </c>
      <c r="L54" s="12">
        <v>2558118130.9299998</v>
      </c>
      <c r="M54" s="12">
        <v>3480297502.9699998</v>
      </c>
      <c r="N54" s="12">
        <v>877268353.97000003</v>
      </c>
      <c r="O54" s="12">
        <v>1827489251.29</v>
      </c>
      <c r="P54" s="12">
        <v>2794459851.8499999</v>
      </c>
      <c r="Q54" s="12">
        <v>4059101439.9899998</v>
      </c>
      <c r="R54" s="12">
        <v>1044507965.52</v>
      </c>
      <c r="S54" s="12">
        <v>2177776372.48</v>
      </c>
    </row>
    <row r="55" spans="1:19" x14ac:dyDescent="0.25">
      <c r="A55" s="10">
        <v>603</v>
      </c>
      <c r="B55" s="11" t="s">
        <v>54</v>
      </c>
      <c r="C55" s="12">
        <v>13118313.859999999</v>
      </c>
      <c r="D55" s="12">
        <v>12288498.130000001</v>
      </c>
      <c r="E55" s="12">
        <v>9956837.8100000005</v>
      </c>
      <c r="F55" s="12">
        <v>8736984.0800000001</v>
      </c>
      <c r="G55" s="12">
        <v>9995433.9600000009</v>
      </c>
      <c r="H55" s="12">
        <v>14703245.140000001</v>
      </c>
      <c r="I55" s="12">
        <v>19491573.91</v>
      </c>
      <c r="J55" s="12">
        <v>8398784.209999999</v>
      </c>
      <c r="K55" s="12">
        <v>13228446.93</v>
      </c>
      <c r="L55" s="12">
        <v>17946546.059999999</v>
      </c>
      <c r="M55" s="12">
        <v>19253901.18</v>
      </c>
      <c r="N55" s="12">
        <v>8861964.4800000004</v>
      </c>
      <c r="O55" s="12">
        <v>13707458.960000001</v>
      </c>
      <c r="P55" s="12">
        <v>18708664.359999999</v>
      </c>
      <c r="Q55" s="12">
        <v>23727970.879999999</v>
      </c>
      <c r="R55" s="12">
        <v>5332077.8499999996</v>
      </c>
      <c r="S55" s="12">
        <v>10260946.710000001</v>
      </c>
    </row>
    <row r="56" spans="1:19" x14ac:dyDescent="0.25">
      <c r="A56" s="10">
        <v>604</v>
      </c>
      <c r="B56" s="11" t="s">
        <v>55</v>
      </c>
      <c r="C56" s="12">
        <v>469555144.43000001</v>
      </c>
      <c r="D56" s="12">
        <v>474106856.57999992</v>
      </c>
      <c r="E56" s="12">
        <v>478847201.40999997</v>
      </c>
      <c r="F56" s="12">
        <v>114365624.78</v>
      </c>
      <c r="G56" s="12">
        <v>233108271.17999998</v>
      </c>
      <c r="H56" s="12">
        <v>335722951.44</v>
      </c>
      <c r="I56" s="12">
        <v>454201548.58999997</v>
      </c>
      <c r="J56" s="12">
        <v>110926384.61</v>
      </c>
      <c r="K56" s="12">
        <v>219017885.36000001</v>
      </c>
      <c r="L56" s="12">
        <v>318371304.97000003</v>
      </c>
      <c r="M56" s="12">
        <v>429692104.79000002</v>
      </c>
      <c r="N56" s="12">
        <v>108758000.74000001</v>
      </c>
      <c r="O56" s="12">
        <v>196947932.61000001</v>
      </c>
      <c r="P56" s="12">
        <v>299101678.36000001</v>
      </c>
      <c r="Q56" s="12">
        <v>397162111.23000002</v>
      </c>
      <c r="R56" s="12">
        <v>114827277.26000001</v>
      </c>
      <c r="S56" s="12">
        <v>232387338.59</v>
      </c>
    </row>
    <row r="57" spans="1:19" x14ac:dyDescent="0.25">
      <c r="A57" s="10">
        <v>609</v>
      </c>
      <c r="B57" s="11" t="s">
        <v>56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</row>
    <row r="58" spans="1:19" x14ac:dyDescent="0.25">
      <c r="A58" s="10">
        <v>641</v>
      </c>
      <c r="B58" s="27" t="s">
        <v>57</v>
      </c>
      <c r="C58" s="12">
        <v>303040.01000000007</v>
      </c>
      <c r="D58" s="12">
        <v>40798.769999999997</v>
      </c>
      <c r="E58" s="12">
        <v>24130.93</v>
      </c>
      <c r="F58" s="12">
        <v>362</v>
      </c>
      <c r="G58" s="12">
        <v>2002.1599999999999</v>
      </c>
      <c r="H58" s="12">
        <v>8535.82</v>
      </c>
      <c r="I58" s="12">
        <v>15324.88</v>
      </c>
      <c r="J58" s="12">
        <v>543</v>
      </c>
      <c r="K58" s="12">
        <v>6618.9699999999993</v>
      </c>
      <c r="L58" s="12">
        <v>7196.9499999999989</v>
      </c>
      <c r="M58" s="12">
        <v>15446.23</v>
      </c>
      <c r="N58" s="12">
        <v>4166.8100000000004</v>
      </c>
      <c r="O58" s="12">
        <v>8457.41</v>
      </c>
      <c r="P58" s="12">
        <v>10180.41</v>
      </c>
      <c r="Q58" s="12">
        <v>49032.41</v>
      </c>
      <c r="R58" s="12">
        <v>20050.849999999999</v>
      </c>
      <c r="S58" s="12">
        <v>41602.81</v>
      </c>
    </row>
    <row r="59" spans="1:19" x14ac:dyDescent="0.25">
      <c r="A59" s="10">
        <v>642</v>
      </c>
      <c r="B59" s="27" t="s">
        <v>26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</row>
    <row r="60" spans="1:19" x14ac:dyDescent="0.25">
      <c r="A60" s="20">
        <v>643</v>
      </c>
      <c r="B60" s="28" t="s">
        <v>58</v>
      </c>
      <c r="C60" s="12">
        <v>0</v>
      </c>
      <c r="D60" s="12">
        <v>7677.94</v>
      </c>
      <c r="E60" s="12">
        <v>11609.700000000003</v>
      </c>
      <c r="F60" s="12">
        <v>405.59</v>
      </c>
      <c r="G60" s="12">
        <v>950.85</v>
      </c>
      <c r="H60" s="12">
        <v>1375.92</v>
      </c>
      <c r="I60" s="12">
        <v>4369.3100000000004</v>
      </c>
      <c r="J60" s="12">
        <v>2.87</v>
      </c>
      <c r="K60" s="12">
        <v>1142.8699999999999</v>
      </c>
      <c r="L60" s="12">
        <v>2282.4599999999996</v>
      </c>
      <c r="M60" s="12">
        <v>2903.26</v>
      </c>
      <c r="N60" s="12">
        <v>332652701.51000005</v>
      </c>
      <c r="O60" s="12">
        <v>1047404040.29</v>
      </c>
      <c r="P60" s="12">
        <v>1408008438.05</v>
      </c>
      <c r="Q60" s="12">
        <v>1408007463.71</v>
      </c>
      <c r="R60" s="12">
        <v>1305.6600000000001</v>
      </c>
      <c r="S60" s="12">
        <v>2306.8200000000002</v>
      </c>
    </row>
    <row r="61" spans="1:19" x14ac:dyDescent="0.25">
      <c r="A61" s="10">
        <v>644</v>
      </c>
      <c r="B61" s="28" t="s">
        <v>59</v>
      </c>
      <c r="C61" s="12">
        <v>9592582.2800000012</v>
      </c>
      <c r="D61" s="12">
        <v>11134234.439999999</v>
      </c>
      <c r="E61" s="12">
        <v>11283382.390000001</v>
      </c>
      <c r="F61" s="12">
        <v>2611825.87</v>
      </c>
      <c r="G61" s="12">
        <v>5841564.0199999996</v>
      </c>
      <c r="H61" s="12">
        <v>8283020.1799999997</v>
      </c>
      <c r="I61" s="12">
        <v>11527130.470000001</v>
      </c>
      <c r="J61" s="12">
        <v>3380000.37</v>
      </c>
      <c r="K61" s="12">
        <v>6229106.3499999996</v>
      </c>
      <c r="L61" s="12">
        <v>9247747.0999999996</v>
      </c>
      <c r="M61" s="12">
        <v>12221651.289999999</v>
      </c>
      <c r="N61" s="12">
        <v>2877404.89</v>
      </c>
      <c r="O61" s="12">
        <v>5432870.0700000003</v>
      </c>
      <c r="P61" s="12">
        <v>8612042.0600000005</v>
      </c>
      <c r="Q61" s="12">
        <v>11201269.01</v>
      </c>
      <c r="R61" s="12">
        <v>2880865.94</v>
      </c>
      <c r="S61" s="12">
        <v>6058227.9000000004</v>
      </c>
    </row>
    <row r="62" spans="1:19" x14ac:dyDescent="0.25">
      <c r="A62" s="20">
        <v>645</v>
      </c>
      <c r="B62" s="28" t="s">
        <v>60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</row>
    <row r="63" spans="1:19" x14ac:dyDescent="0.25">
      <c r="A63" s="10">
        <v>646</v>
      </c>
      <c r="B63" s="28" t="s">
        <v>61</v>
      </c>
      <c r="C63" s="12">
        <v>30117.32</v>
      </c>
      <c r="D63" s="12">
        <v>276414.46000000002</v>
      </c>
      <c r="E63" s="12">
        <v>5192.1100000000006</v>
      </c>
      <c r="F63" s="12">
        <v>0</v>
      </c>
      <c r="G63" s="12">
        <v>1765.72</v>
      </c>
      <c r="H63" s="12">
        <v>5837.6</v>
      </c>
      <c r="I63" s="12">
        <v>5837.6</v>
      </c>
      <c r="J63" s="12">
        <v>160.32</v>
      </c>
      <c r="K63" s="12">
        <v>160.32</v>
      </c>
      <c r="L63" s="12">
        <v>170.32</v>
      </c>
      <c r="M63" s="12">
        <v>302.32</v>
      </c>
      <c r="N63" s="12">
        <v>0</v>
      </c>
      <c r="O63" s="12">
        <v>267.77</v>
      </c>
      <c r="P63" s="12">
        <v>2912.4</v>
      </c>
      <c r="Q63" s="12">
        <v>2912.4</v>
      </c>
      <c r="R63" s="12">
        <v>863.42</v>
      </c>
      <c r="S63" s="12">
        <v>955.56</v>
      </c>
    </row>
    <row r="64" spans="1:19" x14ac:dyDescent="0.25">
      <c r="A64" s="20">
        <v>647</v>
      </c>
      <c r="B64" s="28" t="s">
        <v>62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</row>
    <row r="65" spans="1:19" x14ac:dyDescent="0.25">
      <c r="A65" s="10">
        <v>648</v>
      </c>
      <c r="B65" s="28" t="s">
        <v>63</v>
      </c>
      <c r="C65" s="12">
        <v>49456155.119999997</v>
      </c>
      <c r="D65" s="12">
        <v>54045594.520000011</v>
      </c>
      <c r="E65" s="12">
        <v>53731135.289999999</v>
      </c>
      <c r="F65" s="12">
        <v>11969534.65</v>
      </c>
      <c r="G65" s="12">
        <v>25373070.310000002</v>
      </c>
      <c r="H65" s="12">
        <v>45591508.759999998</v>
      </c>
      <c r="I65" s="12">
        <v>68330253.409999996</v>
      </c>
      <c r="J65" s="12">
        <v>17891230.259999998</v>
      </c>
      <c r="K65" s="12">
        <v>34557012</v>
      </c>
      <c r="L65" s="12">
        <v>57955236.850000001</v>
      </c>
      <c r="M65" s="12">
        <v>77911359.25</v>
      </c>
      <c r="N65" s="12">
        <v>21370344.350000001</v>
      </c>
      <c r="O65" s="12">
        <v>40719214.329999998</v>
      </c>
      <c r="P65" s="12">
        <v>52071748.969999999</v>
      </c>
      <c r="Q65" s="12">
        <v>7218999.46</v>
      </c>
      <c r="R65" s="12">
        <v>97088.2</v>
      </c>
      <c r="S65" s="12">
        <v>771569.98</v>
      </c>
    </row>
    <row r="66" spans="1:19" x14ac:dyDescent="0.25">
      <c r="A66" s="20">
        <v>649</v>
      </c>
      <c r="B66" s="28" t="s">
        <v>64</v>
      </c>
      <c r="C66" s="12">
        <v>61441249.010000005</v>
      </c>
      <c r="D66" s="12">
        <v>67617966.430000007</v>
      </c>
      <c r="E66" s="12">
        <v>34406097.819999993</v>
      </c>
      <c r="F66" s="12">
        <v>9729026.7100000009</v>
      </c>
      <c r="G66" s="12">
        <v>18625387.91</v>
      </c>
      <c r="H66" s="12">
        <v>30835062.710000001</v>
      </c>
      <c r="I66" s="12">
        <v>46375357.609999999</v>
      </c>
      <c r="J66" s="12">
        <v>9758526.3599999994</v>
      </c>
      <c r="K66" s="12">
        <v>23638216.939999998</v>
      </c>
      <c r="L66" s="12">
        <v>32526769.719999995</v>
      </c>
      <c r="M66" s="12">
        <v>45759428.490000002</v>
      </c>
      <c r="N66" s="12">
        <v>21869720.23</v>
      </c>
      <c r="O66" s="12">
        <v>41861593.560000002</v>
      </c>
      <c r="P66" s="12">
        <v>51738334.490000002</v>
      </c>
      <c r="Q66" s="12">
        <v>101121088.19</v>
      </c>
      <c r="R66" s="12">
        <v>11649472.27</v>
      </c>
      <c r="S66" s="12">
        <v>28393532.920000002</v>
      </c>
    </row>
    <row r="67" spans="1:19" x14ac:dyDescent="0.25">
      <c r="A67" s="10"/>
      <c r="B67" s="29" t="s">
        <v>65</v>
      </c>
      <c r="C67" s="18">
        <f>SUM(C68:C72)</f>
        <v>1519176.93</v>
      </c>
      <c r="D67" s="18">
        <f>SUM(D68:D72)</f>
        <v>540067.72</v>
      </c>
      <c r="E67" s="18">
        <f>SUM(E68:E72)</f>
        <v>1720014.42</v>
      </c>
      <c r="F67" s="18">
        <f>SUM(F68:F72)</f>
        <v>9657.91</v>
      </c>
      <c r="G67" s="18">
        <f>SUM(G68:G72)</f>
        <v>33327.81</v>
      </c>
      <c r="H67" s="18">
        <v>92649.25</v>
      </c>
      <c r="I67" s="18">
        <v>1063331.58</v>
      </c>
      <c r="J67" s="18">
        <v>1151.95</v>
      </c>
      <c r="K67" s="18">
        <v>12691.19</v>
      </c>
      <c r="L67" s="18">
        <v>32279</v>
      </c>
      <c r="M67" s="18">
        <v>283168.55</v>
      </c>
      <c r="N67" s="18">
        <v>69186.06</v>
      </c>
      <c r="O67" s="18">
        <v>623235.75</v>
      </c>
      <c r="P67" s="18">
        <v>10644667.710000001</v>
      </c>
      <c r="Q67" s="18">
        <v>11581642.75</v>
      </c>
      <c r="R67" s="18">
        <v>138910.39000000001</v>
      </c>
      <c r="S67" s="18">
        <v>184214.31</v>
      </c>
    </row>
    <row r="68" spans="1:19" x14ac:dyDescent="0.25">
      <c r="A68" s="10">
        <v>661</v>
      </c>
      <c r="B68" s="28" t="s">
        <v>66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</row>
    <row r="69" spans="1:19" x14ac:dyDescent="0.25">
      <c r="A69" s="20">
        <v>662</v>
      </c>
      <c r="B69" s="28" t="s">
        <v>42</v>
      </c>
      <c r="C69" s="12">
        <v>127700.45</v>
      </c>
      <c r="D69" s="12">
        <v>481445.2</v>
      </c>
      <c r="E69" s="12">
        <v>-322.94</v>
      </c>
      <c r="F69" s="12">
        <v>1.84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</row>
    <row r="70" spans="1:19" x14ac:dyDescent="0.25">
      <c r="A70" s="10">
        <v>663</v>
      </c>
      <c r="B70" s="27" t="s">
        <v>67</v>
      </c>
      <c r="C70" s="12">
        <v>1391476.48</v>
      </c>
      <c r="D70" s="12">
        <v>57763.01</v>
      </c>
      <c r="E70" s="12">
        <v>1683893.3599999999</v>
      </c>
      <c r="F70" s="12">
        <v>9656.07</v>
      </c>
      <c r="G70" s="12">
        <v>33327.81</v>
      </c>
      <c r="H70" s="12">
        <v>92649.25</v>
      </c>
      <c r="I70" s="12">
        <v>1063331.58</v>
      </c>
      <c r="J70" s="12">
        <v>1151.95</v>
      </c>
      <c r="K70" s="12">
        <v>12691.19</v>
      </c>
      <c r="L70" s="12">
        <v>32279</v>
      </c>
      <c r="M70" s="12">
        <v>283168.55</v>
      </c>
      <c r="N70" s="12">
        <v>69186.06</v>
      </c>
      <c r="O70" s="12">
        <v>623235.75</v>
      </c>
      <c r="P70" s="12">
        <v>651562.71</v>
      </c>
      <c r="Q70" s="12">
        <v>1588537.75</v>
      </c>
      <c r="R70" s="12">
        <v>138910.39000000001</v>
      </c>
      <c r="S70" s="12">
        <v>184214.31</v>
      </c>
    </row>
    <row r="71" spans="1:19" x14ac:dyDescent="0.25">
      <c r="A71" s="10">
        <v>664</v>
      </c>
      <c r="B71" s="27" t="s">
        <v>68</v>
      </c>
      <c r="C71" s="12">
        <v>0</v>
      </c>
      <c r="D71" s="12">
        <v>859.51</v>
      </c>
      <c r="E71" s="12">
        <v>36444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9993105</v>
      </c>
      <c r="Q71" s="12">
        <v>9993105</v>
      </c>
      <c r="R71" s="12">
        <v>0</v>
      </c>
      <c r="S71" s="12">
        <v>0</v>
      </c>
    </row>
    <row r="72" spans="1:19" x14ac:dyDescent="0.25">
      <c r="A72" s="10">
        <v>669</v>
      </c>
      <c r="B72" s="27" t="s">
        <v>69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</row>
    <row r="73" spans="1:19" x14ac:dyDescent="0.25">
      <c r="A73" s="10"/>
      <c r="B73" s="17" t="s">
        <v>70</v>
      </c>
      <c r="C73" s="18">
        <f>SUM(C74:C75)</f>
        <v>689487375.46000004</v>
      </c>
      <c r="D73" s="18">
        <f>D74+D75</f>
        <v>469162170.40999997</v>
      </c>
      <c r="E73" s="18">
        <f>E74+E75</f>
        <v>502170876.20000005</v>
      </c>
      <c r="F73" s="18">
        <f>F74+F75</f>
        <v>107487571.63000001</v>
      </c>
      <c r="G73" s="18">
        <f>G74+G75</f>
        <v>229794646.32999998</v>
      </c>
      <c r="H73" s="18">
        <v>347401617.73999995</v>
      </c>
      <c r="I73" s="18">
        <v>541996457.52999997</v>
      </c>
      <c r="J73" s="18">
        <v>107430172.13</v>
      </c>
      <c r="K73" s="18">
        <v>241550917.75999999</v>
      </c>
      <c r="L73" s="18">
        <v>358371635.91000003</v>
      </c>
      <c r="M73" s="18">
        <v>545610487.63</v>
      </c>
      <c r="N73" s="18">
        <v>97693738.939999998</v>
      </c>
      <c r="O73" s="18">
        <v>212058848.63</v>
      </c>
      <c r="P73" s="18">
        <v>343098457.86000001</v>
      </c>
      <c r="Q73" s="18">
        <v>2399501516.7800002</v>
      </c>
      <c r="R73" s="18">
        <v>89626881.060000002</v>
      </c>
      <c r="S73" s="18">
        <v>668816158.5</v>
      </c>
    </row>
    <row r="74" spans="1:19" x14ac:dyDescent="0.25">
      <c r="A74" s="10">
        <v>671</v>
      </c>
      <c r="B74" s="11" t="s">
        <v>71</v>
      </c>
      <c r="C74" s="12">
        <v>689487375.46000004</v>
      </c>
      <c r="D74" s="12">
        <v>469162170.40999997</v>
      </c>
      <c r="E74" s="12">
        <v>502170876.20000005</v>
      </c>
      <c r="F74" s="12">
        <v>107487571.63000001</v>
      </c>
      <c r="G74" s="12">
        <v>229794646.32999998</v>
      </c>
      <c r="H74" s="12">
        <v>347401617.73999995</v>
      </c>
      <c r="I74" s="12">
        <v>541996457.52999997</v>
      </c>
      <c r="J74" s="12">
        <v>107430172.13</v>
      </c>
      <c r="K74" s="12">
        <v>241550917.75999999</v>
      </c>
      <c r="L74" s="12">
        <v>358371635.91000003</v>
      </c>
      <c r="M74" s="12">
        <v>545610487.63</v>
      </c>
      <c r="N74" s="12">
        <v>97693738.939999998</v>
      </c>
      <c r="O74" s="12">
        <v>212058848.63</v>
      </c>
      <c r="P74" s="12">
        <v>343098457.86000001</v>
      </c>
      <c r="Q74" s="12">
        <v>2399501516.7800002</v>
      </c>
      <c r="R74" s="12">
        <v>89626881.060000002</v>
      </c>
      <c r="S74" s="12">
        <v>668816158.5</v>
      </c>
    </row>
    <row r="75" spans="1:19" x14ac:dyDescent="0.25">
      <c r="A75" s="10">
        <v>672</v>
      </c>
      <c r="B75" s="11" t="s">
        <v>72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</row>
    <row r="76" spans="1:19" x14ac:dyDescent="0.25">
      <c r="A76" s="30"/>
      <c r="B76" s="31" t="s">
        <v>73</v>
      </c>
      <c r="C76" s="32">
        <f>SUM(C51,-C3)</f>
        <v>-96087604.289999962</v>
      </c>
      <c r="D76" s="32">
        <f>D51-D3</f>
        <v>-231394666.30000114</v>
      </c>
      <c r="E76" s="32">
        <f>E51-E3</f>
        <v>-333047313.58000088</v>
      </c>
      <c r="F76" s="32">
        <f>F51-F3</f>
        <v>-42641555.480000019</v>
      </c>
      <c r="G76" s="32">
        <f>G51-G3</f>
        <v>-55352763.499999762</v>
      </c>
      <c r="H76" s="32">
        <v>-69856967.550000191</v>
      </c>
      <c r="I76" s="32">
        <v>-187126449.72999999</v>
      </c>
      <c r="J76" s="32">
        <v>-66510444.649999857</v>
      </c>
      <c r="K76" s="32">
        <v>-57716755.209999919</v>
      </c>
      <c r="L76" s="32">
        <v>-128269271.54000139</v>
      </c>
      <c r="M76" s="32">
        <v>-178057718.21000001</v>
      </c>
      <c r="N76" s="32">
        <v>-17076375.050000191</v>
      </c>
      <c r="O76" s="32">
        <v>1991907.56</v>
      </c>
      <c r="P76" s="32">
        <v>3685259.71</v>
      </c>
      <c r="Q76" s="32">
        <v>1779530581.9200001</v>
      </c>
      <c r="R76" s="32">
        <v>3408799.56</v>
      </c>
      <c r="S76" s="32">
        <v>268140387.24000001</v>
      </c>
    </row>
    <row r="77" spans="1:19" x14ac:dyDescent="0.25">
      <c r="A77" s="10">
        <v>591</v>
      </c>
      <c r="B77" s="27" t="s">
        <v>74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270581320</v>
      </c>
      <c r="R77" s="12">
        <v>0</v>
      </c>
      <c r="S77" s="12">
        <v>-6698060</v>
      </c>
    </row>
    <row r="78" spans="1:19" x14ac:dyDescent="0.25">
      <c r="A78" s="10">
        <v>595</v>
      </c>
      <c r="B78" s="27" t="s">
        <v>75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</row>
    <row r="79" spans="1:19" ht="15.75" thickBot="1" x14ac:dyDescent="0.3">
      <c r="A79" s="33"/>
      <c r="B79" s="34" t="s">
        <v>76</v>
      </c>
      <c r="C79" s="35">
        <f>C76-C77-C78</f>
        <v>-96087604.289999962</v>
      </c>
      <c r="D79" s="35">
        <v>-231394666.30000114</v>
      </c>
      <c r="E79" s="35">
        <v>-333047313.57999969</v>
      </c>
      <c r="F79" s="35">
        <v>-42641555.480000019</v>
      </c>
      <c r="G79" s="35">
        <v>-55352763.499999762</v>
      </c>
      <c r="H79" s="35">
        <v>-69856967.550000191</v>
      </c>
      <c r="I79" s="35">
        <v>-187126449.72999999</v>
      </c>
      <c r="J79" s="35">
        <v>-66510444.649999857</v>
      </c>
      <c r="K79" s="35">
        <v>-57716755.209999919</v>
      </c>
      <c r="L79" s="35">
        <v>-128269271.54000001</v>
      </c>
      <c r="M79" s="35">
        <v>-178057718.21000001</v>
      </c>
      <c r="N79" s="35">
        <v>-17076375.050000191</v>
      </c>
      <c r="O79" s="35">
        <v>1991907.56</v>
      </c>
      <c r="P79" s="35">
        <v>3685259.71</v>
      </c>
      <c r="Q79" s="35">
        <v>1508949261.9200001</v>
      </c>
      <c r="R79" s="35">
        <v>3408799.56</v>
      </c>
      <c r="S79" s="35">
        <v>274838447.24000001</v>
      </c>
    </row>
    <row r="82" spans="1:1" x14ac:dyDescent="0.25">
      <c r="A82" s="96" t="s">
        <v>929</v>
      </c>
    </row>
    <row r="83" spans="1:1" x14ac:dyDescent="0.25">
      <c r="A83" s="96" t="s">
        <v>458</v>
      </c>
    </row>
    <row r="84" spans="1:1" x14ac:dyDescent="0.25">
      <c r="A84" s="96" t="s">
        <v>623</v>
      </c>
    </row>
  </sheetData>
  <protectedRanges>
    <protectedRange sqref="E44:E47 E49:E50 E69:E72 E74:E75 E53:E66 E5:E41 E77:E79" name="Oblast3_3"/>
    <protectedRange sqref="C44:C47 C49:C50 C77:C79 C74:C75 C53:C66 C5:C41 C69:C72" name="Oblast3_3_1"/>
  </protectedRange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R22"/>
  <sheetViews>
    <sheetView workbookViewId="0">
      <selection activeCell="R2" sqref="R2"/>
    </sheetView>
  </sheetViews>
  <sheetFormatPr defaultRowHeight="15" outlineLevelCol="1" x14ac:dyDescent="0.25"/>
  <cols>
    <col min="1" max="1" width="4" customWidth="1"/>
    <col min="2" max="2" width="35" bestFit="1" customWidth="1"/>
    <col min="3" max="3" width="15" bestFit="1" customWidth="1"/>
    <col min="4" max="4" width="15.140625" customWidth="1"/>
    <col min="5" max="6" width="15" hidden="1" customWidth="1" outlineLevel="1"/>
    <col min="7" max="7" width="0.28515625" hidden="1" customWidth="1" outlineLevel="1"/>
    <col min="8" max="8" width="14.85546875" customWidth="1" collapsed="1"/>
    <col min="9" max="9" width="14.5703125" hidden="1" customWidth="1" outlineLevel="1"/>
    <col min="10" max="11" width="14.5703125" style="322" hidden="1" customWidth="1" outlineLevel="1"/>
    <col min="12" max="12" width="14.85546875" customWidth="1" collapsed="1"/>
    <col min="13" max="13" width="14.85546875" hidden="1" customWidth="1" outlineLevel="1"/>
    <col min="14" max="14" width="14.85546875" style="335" hidden="1" customWidth="1" outlineLevel="1"/>
    <col min="15" max="15" width="14.85546875" style="460" hidden="1" customWidth="1" outlineLevel="1"/>
    <col min="16" max="16" width="15" style="460" bestFit="1" customWidth="1" collapsed="1"/>
    <col min="17" max="17" width="15" bestFit="1" customWidth="1"/>
    <col min="18" max="18" width="15" style="460" bestFit="1" customWidth="1"/>
  </cols>
  <sheetData>
    <row r="1" spans="2:18" ht="15.75" thickBot="1" x14ac:dyDescent="0.3"/>
    <row r="2" spans="2:18" ht="15.75" thickBot="1" x14ac:dyDescent="0.3">
      <c r="B2" s="280" t="s">
        <v>439</v>
      </c>
      <c r="C2" s="525">
        <v>42736</v>
      </c>
      <c r="D2" s="510">
        <v>43100</v>
      </c>
      <c r="E2" s="519">
        <v>43190</v>
      </c>
      <c r="F2" s="213">
        <v>43281</v>
      </c>
      <c r="G2" s="505">
        <v>43373</v>
      </c>
      <c r="H2" s="510">
        <v>43465</v>
      </c>
      <c r="I2" s="519">
        <v>43555</v>
      </c>
      <c r="J2" s="213">
        <v>43646</v>
      </c>
      <c r="K2" s="505">
        <v>43738</v>
      </c>
      <c r="L2" s="510">
        <v>43830</v>
      </c>
      <c r="M2" s="519">
        <v>43921</v>
      </c>
      <c r="N2" s="213">
        <v>44012</v>
      </c>
      <c r="O2" s="505">
        <v>44104</v>
      </c>
      <c r="P2" s="510">
        <v>44196</v>
      </c>
      <c r="Q2" s="276">
        <v>44286</v>
      </c>
      <c r="R2" s="498">
        <v>44377</v>
      </c>
    </row>
    <row r="3" spans="2:18" ht="15.75" thickTop="1" x14ac:dyDescent="0.25">
      <c r="B3" s="281" t="s">
        <v>435</v>
      </c>
      <c r="C3" s="526">
        <v>321937775.87</v>
      </c>
      <c r="D3" s="511">
        <f>Rozvaha!F52+6455614.97+Rozvaha!F53+Rozvaha!F54+Rozvaha!F56+Rozvaha!F66+Rozvaha!F70</f>
        <v>289974267.83000004</v>
      </c>
      <c r="E3" s="520">
        <f>Rozvaha!G52+6878016.91+Rozvaha!G53+Rozvaha!G54+Rozvaha!G56+Rozvaha!G66+Rozvaha!G70</f>
        <v>293131504.07000005</v>
      </c>
      <c r="F3" s="215">
        <f>Rozvaha!H52+6968862.78+Rozvaha!H53+Rozvaha!H54+Rozvaha!H56+Rozvaha!H66+Rozvaha!H70</f>
        <v>344525063.25</v>
      </c>
      <c r="G3" s="506">
        <f>Rozvaha!I52+6564805.25+Rozvaha!I53+Rozvaha!I54+Rozvaha!I56+Rozvaha!I66+Rozvaha!I70</f>
        <v>345844878.2100001</v>
      </c>
      <c r="H3" s="511">
        <f>Rozvaha!J52+6908721.07+Rozvaha!J53+Rozvaha!J54+Rozvaha!J56+Rozvaha!J66+Rozvaha!J70</f>
        <v>313346542.62</v>
      </c>
      <c r="I3" s="520">
        <f>Rozvaha!K52+7203962.32+Rozvaha!K53+Rozvaha!K54+Rozvaha!K56+Rozvaha!K66+Rozvaha!K70</f>
        <v>312608207.26999998</v>
      </c>
      <c r="J3" s="215">
        <f>Rozvaha!L52+6432821.45+Rozvaha!L53+Rozvaha!L54+Rozvaha!L56+Rozvaha!L66+Rozvaha!L70</f>
        <v>379298290.11999995</v>
      </c>
      <c r="K3" s="506">
        <f>Rozvaha!M52+7288020+Rozvaha!M53+Rozvaha!M54+Rozvaha!M56+Rozvaha!M66+Rozvaha!M70</f>
        <v>349580080.71000004</v>
      </c>
      <c r="L3" s="511">
        <f>Rozvaha!N52+7716038.28+Rozvaha!N53+Rozvaha!N54+Rozvaha!N56+Rozvaha!N66+Rozvaha!N70+Rozvaha!N64</f>
        <v>381225182.36000001</v>
      </c>
      <c r="M3" s="520">
        <f>Rozvaha!O52+7604883.25+Rozvaha!O53+Rozvaha!O54+Rozvaha!O56+Rozvaha!O66+Rozvaha!O70+Rozvaha!O64</f>
        <v>578348522.99000013</v>
      </c>
      <c r="N3" s="215">
        <f>Rozvaha!P52+7159017.99+Rozvaha!P53+Rozvaha!P54+Rozvaha!P56+Rozvaha!P66+Rozvaha!P70+Rozvaha!P64</f>
        <v>212297363.17000005</v>
      </c>
      <c r="O3" s="506">
        <f>Rozvaha!Q52+7665906.24+Rozvaha!Q53+Rozvaha!Q54+Rozvaha!Q56+Rozvaha!Q66+Rozvaha!Q70+Rozvaha!Q64</f>
        <v>400243867.11999995</v>
      </c>
      <c r="P3" s="511">
        <f>Rozvaha!R52+8328112.26+Rozvaha!R53+Rozvaha!R54+Rozvaha!R56+Rozvaha!R66+Rozvaha!R70+Rozvaha!R64</f>
        <v>421908138.08999997</v>
      </c>
      <c r="Q3" s="277">
        <f>Rozvaha!S52+8289123.42+Rozvaha!S53+Rozvaha!S54+Rozvaha!S56+Rozvaha!S66+Rozvaha!S70+Rozvaha!S64</f>
        <v>436735150.44</v>
      </c>
      <c r="R3" s="499">
        <f>Rozvaha!T52+8851589.68+Rozvaha!T53+Rozvaha!T54+Rozvaha!T56+Rozvaha!T66+Rozvaha!T70+Rozvaha!T64</f>
        <v>367702480.63999999</v>
      </c>
    </row>
    <row r="4" spans="2:18" x14ac:dyDescent="0.25">
      <c r="B4" s="282" t="s">
        <v>436</v>
      </c>
      <c r="C4" s="527">
        <f>Rozvaha!E33</f>
        <v>582878</v>
      </c>
      <c r="D4" s="513">
        <f>Rozvaha!F33</f>
        <v>690136.79</v>
      </c>
      <c r="E4" s="521">
        <f>Rozvaha!G33</f>
        <v>11080136.789999999</v>
      </c>
      <c r="F4" s="217">
        <f>Rozvaha!H33</f>
        <v>11080136.789999999</v>
      </c>
      <c r="G4" s="508">
        <f>Rozvaha!I33</f>
        <v>11080136.789999999</v>
      </c>
      <c r="H4" s="513">
        <f>Rozvaha!J33</f>
        <v>643003.45000000007</v>
      </c>
      <c r="I4" s="521">
        <f>Rozvaha!K33</f>
        <v>643003.45000000007</v>
      </c>
      <c r="J4" s="217">
        <f>Rozvaha!L33</f>
        <v>826710.42</v>
      </c>
      <c r="K4" s="508">
        <f>Rozvaha!M33</f>
        <v>826710.42</v>
      </c>
      <c r="L4" s="513">
        <f>Rozvaha!N33</f>
        <v>745286.63</v>
      </c>
      <c r="M4" s="521">
        <f>Rozvaha!O33</f>
        <v>742668.11</v>
      </c>
      <c r="N4" s="217">
        <f>Rozvaha!P33</f>
        <v>745286.63</v>
      </c>
      <c r="O4" s="508">
        <f>Rozvaha!Q33</f>
        <v>742492.16000000003</v>
      </c>
      <c r="P4" s="513">
        <f>Rozvaha!R33</f>
        <v>964535.25</v>
      </c>
      <c r="Q4" s="279">
        <f>Rozvaha!S33</f>
        <v>964535.25</v>
      </c>
      <c r="R4" s="500">
        <f>Rozvaha!T33</f>
        <v>964435.25</v>
      </c>
    </row>
    <row r="5" spans="2:18" x14ac:dyDescent="0.25">
      <c r="B5" s="198" t="s">
        <v>443</v>
      </c>
      <c r="C5" s="528"/>
      <c r="D5" s="517"/>
      <c r="E5" s="522"/>
      <c r="F5" s="332"/>
      <c r="G5" s="515"/>
      <c r="H5" s="517"/>
      <c r="I5" s="522"/>
      <c r="J5" s="332"/>
      <c r="K5" s="515"/>
      <c r="L5" s="517"/>
      <c r="M5" s="522"/>
      <c r="N5" s="332"/>
      <c r="O5" s="515"/>
      <c r="P5" s="517"/>
      <c r="Q5" s="372"/>
      <c r="R5" s="501"/>
    </row>
    <row r="6" spans="2:18" x14ac:dyDescent="0.25">
      <c r="B6" s="283" t="s">
        <v>437</v>
      </c>
      <c r="C6" s="529">
        <v>284377388.59999996</v>
      </c>
      <c r="D6" s="512">
        <v>255602412.88</v>
      </c>
      <c r="E6" s="523">
        <v>258271099.84999999</v>
      </c>
      <c r="F6" s="191">
        <v>304638084.23000002</v>
      </c>
      <c r="G6" s="507">
        <v>307571403.98000002</v>
      </c>
      <c r="H6" s="512">
        <v>265633762.55000001</v>
      </c>
      <c r="I6" s="523">
        <v>280719795.07999998</v>
      </c>
      <c r="J6" s="191">
        <v>330179468.74000001</v>
      </c>
      <c r="K6" s="507">
        <v>299133702.09999996</v>
      </c>
      <c r="L6" s="512">
        <v>328359420.01999998</v>
      </c>
      <c r="M6" s="523">
        <v>536418945.50999999</v>
      </c>
      <c r="N6" s="191">
        <v>162822005.90000001</v>
      </c>
      <c r="O6" s="507">
        <v>348578766.17000002</v>
      </c>
      <c r="P6" s="512">
        <v>378892429.66999996</v>
      </c>
      <c r="Q6" s="278">
        <v>393129590.30000001</v>
      </c>
      <c r="R6" s="502">
        <v>58644656.13000001</v>
      </c>
    </row>
    <row r="7" spans="2:18" x14ac:dyDescent="0.25">
      <c r="B7" s="284" t="s">
        <v>442</v>
      </c>
      <c r="C7" s="529">
        <v>2875440.29</v>
      </c>
      <c r="D7" s="512">
        <v>3903998.3</v>
      </c>
      <c r="E7" s="523">
        <v>3782307.01</v>
      </c>
      <c r="F7" s="191">
        <v>4047870.6</v>
      </c>
      <c r="G7" s="507">
        <v>3732090.28</v>
      </c>
      <c r="H7" s="512">
        <v>3858222.52</v>
      </c>
      <c r="I7" s="523">
        <v>4293682.5</v>
      </c>
      <c r="J7" s="191">
        <v>6251532.75</v>
      </c>
      <c r="K7" s="507">
        <v>6378250.4500000002</v>
      </c>
      <c r="L7" s="512">
        <v>6503428.2999999998</v>
      </c>
      <c r="M7" s="523">
        <v>7072169.5300000003</v>
      </c>
      <c r="N7" s="191">
        <v>6340505.6200000001</v>
      </c>
      <c r="O7" s="507">
        <v>6497770.2800000003</v>
      </c>
      <c r="P7" s="512">
        <v>7812051.9100000001</v>
      </c>
      <c r="Q7" s="278">
        <v>7423327.3300000001</v>
      </c>
      <c r="R7" s="502">
        <v>7137381.9400000004</v>
      </c>
    </row>
    <row r="8" spans="2:18" x14ac:dyDescent="0.25">
      <c r="B8" s="284" t="s">
        <v>884</v>
      </c>
      <c r="C8" s="529">
        <v>1911075.82</v>
      </c>
      <c r="D8" s="512">
        <v>2019549.34</v>
      </c>
      <c r="E8" s="523">
        <v>2052142.37</v>
      </c>
      <c r="F8" s="191">
        <v>2035335.89</v>
      </c>
      <c r="G8" s="507">
        <v>1574836.06</v>
      </c>
      <c r="H8" s="512">
        <v>1583355.67</v>
      </c>
      <c r="I8" s="523">
        <v>1644450.64</v>
      </c>
      <c r="J8" s="191">
        <v>1450556.25</v>
      </c>
      <c r="K8" s="507">
        <v>1442496.44</v>
      </c>
      <c r="L8" s="512">
        <v>1438224</v>
      </c>
      <c r="M8" s="523">
        <f>1265209.22+78540</f>
        <v>1343749.22</v>
      </c>
      <c r="N8" s="191">
        <f>1578834.59+58619.1</f>
        <v>1637453.6900000002</v>
      </c>
      <c r="O8" s="507">
        <f>1745296.26+36839.1</f>
        <v>1782135.36</v>
      </c>
      <c r="P8" s="512">
        <f>1727158.75+86910</f>
        <v>1814068.75</v>
      </c>
      <c r="Q8" s="278">
        <f>1583609.68+68640</f>
        <v>1652249.68</v>
      </c>
      <c r="R8" s="502">
        <v>1896049.94</v>
      </c>
    </row>
    <row r="9" spans="2:18" ht="15.75" thickBot="1" x14ac:dyDescent="0.3">
      <c r="B9" s="285" t="s">
        <v>438</v>
      </c>
      <c r="C9" s="530">
        <v>6746474.1299999999</v>
      </c>
      <c r="D9" s="518">
        <v>110838</v>
      </c>
      <c r="E9" s="524">
        <v>0</v>
      </c>
      <c r="F9" s="201">
        <v>386175.49</v>
      </c>
      <c r="G9" s="516">
        <v>1494808.01</v>
      </c>
      <c r="H9" s="518">
        <f>Výsledovka!I39</f>
        <v>1514840.4</v>
      </c>
      <c r="I9" s="524">
        <f>Výsledovka!J39</f>
        <v>0</v>
      </c>
      <c r="J9" s="201">
        <f>Výsledovka!K39</f>
        <v>1733459.62</v>
      </c>
      <c r="K9" s="516">
        <f>Výsledovka!L39</f>
        <v>1826201.62</v>
      </c>
      <c r="L9" s="518">
        <f>Výsledovka!M39</f>
        <v>1858184.52</v>
      </c>
      <c r="M9" s="524">
        <f>Výsledovka!N39</f>
        <v>332683820.99000001</v>
      </c>
      <c r="N9" s="201">
        <f>Výsledovka!O39</f>
        <v>1048163240.65</v>
      </c>
      <c r="O9" s="516">
        <f>Výsledovka!P39</f>
        <v>1408766020.6500001</v>
      </c>
      <c r="P9" s="518">
        <v>797601.83</v>
      </c>
      <c r="Q9" s="286">
        <f>Výsledovka!R39</f>
        <v>508728.61</v>
      </c>
      <c r="R9" s="503">
        <v>508728.61</v>
      </c>
    </row>
    <row r="10" spans="2:18" s="199" customFormat="1" x14ac:dyDescent="0.25">
      <c r="C10" s="200"/>
      <c r="D10" s="200"/>
      <c r="E10" s="200"/>
      <c r="F10" s="200"/>
      <c r="G10" s="200"/>
      <c r="H10" s="200"/>
      <c r="I10" s="200"/>
      <c r="J10" s="200"/>
      <c r="K10" s="200"/>
    </row>
    <row r="11" spans="2:18" x14ac:dyDescent="0.25">
      <c r="H11" s="236"/>
      <c r="I11" s="236"/>
      <c r="Q11" s="460"/>
    </row>
    <row r="12" spans="2:18" ht="15.75" thickBot="1" x14ac:dyDescent="0.3">
      <c r="H12" s="236"/>
      <c r="I12" s="236"/>
      <c r="Q12" s="460"/>
    </row>
    <row r="13" spans="2:18" ht="15.75" thickBot="1" x14ac:dyDescent="0.3">
      <c r="B13" s="212" t="s">
        <v>440</v>
      </c>
      <c r="C13" s="525">
        <v>42736</v>
      </c>
      <c r="D13" s="510">
        <v>43100</v>
      </c>
      <c r="E13" s="519">
        <v>43190</v>
      </c>
      <c r="F13" s="213">
        <v>43281</v>
      </c>
      <c r="G13" s="505">
        <f t="shared" ref="G13:M13" si="0">G2</f>
        <v>43373</v>
      </c>
      <c r="H13" s="510">
        <f t="shared" si="0"/>
        <v>43465</v>
      </c>
      <c r="I13" s="519">
        <f t="shared" si="0"/>
        <v>43555</v>
      </c>
      <c r="J13" s="213">
        <f t="shared" si="0"/>
        <v>43646</v>
      </c>
      <c r="K13" s="505">
        <f t="shared" si="0"/>
        <v>43738</v>
      </c>
      <c r="L13" s="510">
        <f t="shared" si="0"/>
        <v>43830</v>
      </c>
      <c r="M13" s="519">
        <f t="shared" si="0"/>
        <v>43921</v>
      </c>
      <c r="N13" s="213">
        <f>N2</f>
        <v>44012</v>
      </c>
      <c r="O13" s="505">
        <f>O2</f>
        <v>44104</v>
      </c>
      <c r="P13" s="510">
        <f>P2</f>
        <v>44196</v>
      </c>
      <c r="Q13" s="276">
        <f>Q2</f>
        <v>44286</v>
      </c>
      <c r="R13" s="498">
        <f>R2</f>
        <v>44377</v>
      </c>
    </row>
    <row r="14" spans="2:18" ht="15.75" thickTop="1" x14ac:dyDescent="0.25">
      <c r="B14" s="214" t="s">
        <v>435</v>
      </c>
      <c r="C14" s="526">
        <v>1884490221.9300001</v>
      </c>
      <c r="D14" s="511">
        <v>1878913468.4400001</v>
      </c>
      <c r="E14" s="520">
        <f>(Rozvaha!G116+Rozvaha!G117+Rozvaha!G118+Rozvaha!G119+Rozvaha!G120+Rozvaha!G121+Rozvaha!G122+Rozvaha!G123+Rozvaha!G124+Rozvaha!G125+Rozvaha!G126+Rozvaha!G127+Rozvaha!G128+Rozvaha!G129+Rozvaha!G130+Rozvaha!G131+Rozvaha!G132+Rozvaha!G133+Rozvaha!G137)</f>
        <v>1856528517.9099998</v>
      </c>
      <c r="F14" s="215">
        <f>(Rozvaha!H116+Rozvaha!H117+Rozvaha!H118+Rozvaha!H119+Rozvaha!H120+Rozvaha!H121+Rozvaha!H122+Rozvaha!H123+Rozvaha!H124+Rozvaha!H125+Rozvaha!H126+Rozvaha!H127+Rozvaha!H128+Rozvaha!H129+Rozvaha!H130+Rozvaha!H131+Rozvaha!H132+Rozvaha!H133+Rozvaha!H137)</f>
        <v>2062502838.05</v>
      </c>
      <c r="G14" s="506">
        <f>(Rozvaha!I116+Rozvaha!I117+Rozvaha!I118+Rozvaha!I119+Rozvaha!I120+Rozvaha!I121+Rozvaha!I122+Rozvaha!I123+Rozvaha!I124+Rozvaha!I125+Rozvaha!I126+Rozvaha!I127+Rozvaha!I128+Rozvaha!I129+Rozvaha!I130+Rozvaha!I131+Rozvaha!I132+Rozvaha!I133+Rozvaha!I137)</f>
        <v>2173588216.2199998</v>
      </c>
      <c r="H14" s="511">
        <f>(Rozvaha!J116+Rozvaha!J117+Rozvaha!J118+Rozvaha!J119+Rozvaha!J120+Rozvaha!J121+Rozvaha!J122+Rozvaha!J123+Rozvaha!J124+Rozvaha!J125+Rozvaha!J126+Rozvaha!J127+Rozvaha!J128+Rozvaha!J129+Rozvaha!J130+Rozvaha!J131+Rozvaha!J132+Rozvaha!J133+Rozvaha!J137)</f>
        <v>1781049264.5499997</v>
      </c>
      <c r="I14" s="520">
        <f>(Rozvaha!K116+Rozvaha!K117+Rozvaha!K118+Rozvaha!K119+Rozvaha!K120+Rozvaha!K121+Rozvaha!K122+Rozvaha!K123+Rozvaha!K124+Rozvaha!K125+Rozvaha!K126+Rozvaha!K127+Rozvaha!K128+Rozvaha!K129+Rozvaha!K130+Rozvaha!K131+Rozvaha!K132+Rozvaha!K133+Rozvaha!K137)</f>
        <v>1893011258.95</v>
      </c>
      <c r="J14" s="215">
        <f>(Rozvaha!L116+Rozvaha!L117+Rozvaha!L118+Rozvaha!L119+Rozvaha!L120+Rozvaha!L121+Rozvaha!L122+Rozvaha!L123+Rozvaha!L124+Rozvaha!L125+Rozvaha!L126+Rozvaha!L127+Rozvaha!L128+Rozvaha!L129+Rozvaha!L130+Rozvaha!L131+Rozvaha!L132+Rozvaha!L133+Rozvaha!L137)</f>
        <v>2081649260.6600001</v>
      </c>
      <c r="K14" s="506">
        <f>(Rozvaha!M116+Rozvaha!M117+Rozvaha!M118+Rozvaha!M119+Rozvaha!M120+Rozvaha!M121+Rozvaha!M122+Rozvaha!M123+Rozvaha!M124+Rozvaha!M125+Rozvaha!M126+Rozvaha!M127+Rozvaha!M128+Rozvaha!M129+Rozvaha!M130+Rozvaha!M131+Rozvaha!M132+Rozvaha!M133+Rozvaha!M137)</f>
        <v>2079895398.2</v>
      </c>
      <c r="L14" s="511">
        <f>(Rozvaha!N116+Rozvaha!N117+Rozvaha!N118+Rozvaha!N119+Rozvaha!N120+Rozvaha!N121+Rozvaha!N122+Rozvaha!N123+Rozvaha!N124+Rozvaha!N125+Rozvaha!N126+Rozvaha!N127+Rozvaha!N128+Rozvaha!N129+Rozvaha!N130+Rozvaha!N131+Rozvaha!N132+Rozvaha!N133+Rozvaha!N137)</f>
        <v>2434386802.6599998</v>
      </c>
      <c r="M14" s="520">
        <f>(Rozvaha!O116+Rozvaha!O117+Rozvaha!O118+Rozvaha!O119+Rozvaha!O120+Rozvaha!O121+Rozvaha!O122+Rozvaha!O123+Rozvaha!O124+Rozvaha!O125+Rozvaha!O126+Rozvaha!O127+Rozvaha!O128+Rozvaha!O129+Rozvaha!O130+Rozvaha!O131+Rozvaha!O132+Rozvaha!O133+Rozvaha!O137)</f>
        <v>2330227657.9900002</v>
      </c>
      <c r="N14" s="215">
        <f>(Rozvaha!P116+Rozvaha!P117+Rozvaha!P118+Rozvaha!P119+Rozvaha!P120+Rozvaha!P121+Rozvaha!P122+Rozvaha!P123+Rozvaha!P124+Rozvaha!P125+Rozvaha!P126+Rozvaha!P127+Rozvaha!P128+Rozvaha!P129+Rozvaha!P130+Rozvaha!P131+Rozvaha!P132+Rozvaha!P133+Rozvaha!P137)</f>
        <v>3009065286.29</v>
      </c>
      <c r="O14" s="506">
        <f>(Rozvaha!Q116+Rozvaha!Q117+Rozvaha!Q118+Rozvaha!Q119+Rozvaha!Q120+Rozvaha!Q121+Rozvaha!Q122+Rozvaha!Q123+Rozvaha!Q124+Rozvaha!Q125+Rozvaha!Q126+Rozvaha!Q127+Rozvaha!Q128+Rozvaha!Q129+Rozvaha!Q130+Rozvaha!Q131+Rozvaha!Q132+Rozvaha!Q133+Rozvaha!Q137)</f>
        <v>2949164667.5699997</v>
      </c>
      <c r="P14" s="511">
        <f>(Rozvaha!R116+Rozvaha!R117+Rozvaha!R118+Rozvaha!R119+Rozvaha!R120+Rozvaha!R121+Rozvaha!R122+Rozvaha!R123+Rozvaha!R124+Rozvaha!R125+Rozvaha!R126+Rozvaha!R127+Rozvaha!R128+Rozvaha!R129+Rozvaha!R130+Rozvaha!R131+Rozvaha!R132+Rozvaha!R133+Rozvaha!R137)</f>
        <v>1448826508.4099998</v>
      </c>
      <c r="Q14" s="277">
        <f>(Rozvaha!S116+Rozvaha!S117+Rozvaha!S118+Rozvaha!S119+Rozvaha!S120+Rozvaha!S121+Rozvaha!S122+Rozvaha!S123+Rozvaha!S124+Rozvaha!S125+Rozvaha!S126+Rozvaha!S127+Rozvaha!S128+Rozvaha!S129+Rozvaha!S130+Rozvaha!S131+Rozvaha!S132+Rozvaha!S133+Rozvaha!S137)</f>
        <v>1467712554.4400003</v>
      </c>
      <c r="R14" s="499">
        <f>(Rozvaha!T116+Rozvaha!T117+Rozvaha!T118+Rozvaha!T119+Rozvaha!T120+Rozvaha!T121+Rozvaha!T122+Rozvaha!T123+Rozvaha!T124+Rozvaha!T125+Rozvaha!T126+Rozvaha!T127+Rozvaha!T128+Rozvaha!T129+Rozvaha!T130+Rozvaha!T131+Rozvaha!T132+Rozvaha!T133+Rozvaha!T137)</f>
        <v>1447218939.4400001</v>
      </c>
    </row>
    <row r="15" spans="2:18" x14ac:dyDescent="0.25">
      <c r="B15" s="189" t="s">
        <v>441</v>
      </c>
      <c r="C15" s="529">
        <v>104392915.42</v>
      </c>
      <c r="D15" s="512">
        <v>89999862.25</v>
      </c>
      <c r="E15" s="523">
        <v>67432710.349999994</v>
      </c>
      <c r="F15" s="191">
        <v>49852643.579999998</v>
      </c>
      <c r="G15" s="507">
        <v>30388228.859999999</v>
      </c>
      <c r="H15" s="512">
        <v>92575506.530000001</v>
      </c>
      <c r="I15" s="523">
        <v>76473870.659999996</v>
      </c>
      <c r="J15" s="191">
        <v>61610357.520000003</v>
      </c>
      <c r="K15" s="507">
        <v>38748067.329999998</v>
      </c>
      <c r="L15" s="512">
        <v>101430694.23</v>
      </c>
      <c r="M15" s="523">
        <v>92566014.629999995</v>
      </c>
      <c r="N15" s="191">
        <v>43623469.280000001</v>
      </c>
      <c r="O15" s="507">
        <v>79670778.180000007</v>
      </c>
      <c r="P15" s="512">
        <v>105678171.76000001</v>
      </c>
      <c r="Q15" s="278">
        <v>74689916.549999997</v>
      </c>
      <c r="R15" s="502">
        <v>70904891.150000006</v>
      </c>
    </row>
    <row r="16" spans="2:18" x14ac:dyDescent="0.25">
      <c r="B16" s="216" t="s">
        <v>436</v>
      </c>
      <c r="C16" s="527">
        <v>507881473.00999999</v>
      </c>
      <c r="D16" s="513">
        <v>794182172.93999994</v>
      </c>
      <c r="E16" s="521">
        <v>795001607.26000011</v>
      </c>
      <c r="F16" s="217">
        <f>Rozvaha!H109</f>
        <v>798813930.7700001</v>
      </c>
      <c r="G16" s="508">
        <f>Rozvaha!I109</f>
        <v>826304311.53999996</v>
      </c>
      <c r="H16" s="513">
        <f>Rozvaha!J109</f>
        <v>893772515.13</v>
      </c>
      <c r="I16" s="521">
        <f>Rozvaha!K109</f>
        <v>926095830.00999999</v>
      </c>
      <c r="J16" s="217">
        <f>Rozvaha!L109</f>
        <v>1103303200.8400002</v>
      </c>
      <c r="K16" s="508">
        <f>Rozvaha!M109</f>
        <v>1238700169.4099998</v>
      </c>
      <c r="L16" s="513">
        <f>Rozvaha!N109</f>
        <v>539110146.52999997</v>
      </c>
      <c r="M16" s="521">
        <f>Rozvaha!O109</f>
        <v>549403946.77999997</v>
      </c>
      <c r="N16" s="217">
        <f>Rozvaha!P109</f>
        <v>573987605.58999991</v>
      </c>
      <c r="O16" s="508">
        <f>Rozvaha!Q109</f>
        <v>563700198.08999991</v>
      </c>
      <c r="P16" s="513">
        <f>Rozvaha!R109</f>
        <v>233937086.13999999</v>
      </c>
      <c r="Q16" s="279">
        <f>Rozvaha!S109</f>
        <v>237112536.60999998</v>
      </c>
      <c r="R16" s="500">
        <f>Rozvaha!T109</f>
        <v>380806383.13999999</v>
      </c>
    </row>
    <row r="17" spans="2:18" ht="15.75" thickBot="1" x14ac:dyDescent="0.3">
      <c r="B17" s="190" t="s">
        <v>441</v>
      </c>
      <c r="C17" s="531">
        <f>496762749.89+3522261.43</f>
        <v>500285011.31999999</v>
      </c>
      <c r="D17" s="514">
        <f>428243749.85+1861133.1</f>
        <v>430104882.95000005</v>
      </c>
      <c r="E17" s="532">
        <f>428243749.85+4086927.62</f>
        <v>432330677.47000003</v>
      </c>
      <c r="F17" s="192">
        <f>6107051.13+428243749.85</f>
        <v>434350800.98000002</v>
      </c>
      <c r="G17" s="509">
        <f>10161701.13+428243749.85</f>
        <v>438405450.98000002</v>
      </c>
      <c r="H17" s="514">
        <f>4395948.47+359724749.81</f>
        <v>364120698.28000003</v>
      </c>
      <c r="I17" s="532">
        <v>369558546.37</v>
      </c>
      <c r="J17" s="192">
        <v>372524139.68000001</v>
      </c>
      <c r="K17" s="509">
        <v>379582645.02999997</v>
      </c>
      <c r="L17" s="514">
        <f>4185402.81+291205749.77</f>
        <v>295391152.57999998</v>
      </c>
      <c r="M17" s="532">
        <f>8462755.21+291205749.77</f>
        <v>299668504.97999996</v>
      </c>
      <c r="N17" s="192">
        <f>1092656.25+291205749.77</f>
        <v>292298406.01999998</v>
      </c>
      <c r="O17" s="509">
        <f>1092656.25+291205749.77</f>
        <v>292298406.01999998</v>
      </c>
      <c r="P17" s="514">
        <f>101640+52686749.73</f>
        <v>52788389.729999997</v>
      </c>
      <c r="Q17" s="392">
        <f>101640+52686749.73</f>
        <v>52788389.729999997</v>
      </c>
      <c r="R17" s="504">
        <f>101640+52686749.73</f>
        <v>52788389.729999997</v>
      </c>
    </row>
    <row r="20" spans="2:18" x14ac:dyDescent="0.25">
      <c r="B20" s="96" t="s">
        <v>929</v>
      </c>
    </row>
    <row r="21" spans="2:18" x14ac:dyDescent="0.25">
      <c r="B21" s="96" t="s">
        <v>458</v>
      </c>
    </row>
    <row r="22" spans="2:18" x14ac:dyDescent="0.25">
      <c r="B22" s="96" t="s">
        <v>623</v>
      </c>
    </row>
  </sheetData>
  <pageMargins left="0.7" right="0.7" top="0.78740157499999996" bottom="0.78740157499999996" header="0.3" footer="0.3"/>
  <pageSetup paperSize="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L41" sqref="L41"/>
    </sheetView>
  </sheetViews>
  <sheetFormatPr defaultRowHeight="15" x14ac:dyDescent="0.25"/>
  <sheetData/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20481" r:id="rId3">
          <objectPr defaultSize="0" r:id="rId4">
            <anchor moveWithCells="1">
              <from>
                <xdr:col>0</xdr:col>
                <xdr:colOff>152400</xdr:colOff>
                <xdr:row>0</xdr:row>
                <xdr:rowOff>76200</xdr:rowOff>
              </from>
              <to>
                <xdr:col>9</xdr:col>
                <xdr:colOff>409575</xdr:colOff>
                <xdr:row>37</xdr:row>
                <xdr:rowOff>47625</xdr:rowOff>
              </to>
            </anchor>
          </objectPr>
        </oleObject>
      </mc:Choice>
      <mc:Fallback>
        <oleObject progId="Word.Document.12" shapeId="20481" r:id="rId3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7" workbookViewId="0">
      <selection activeCell="L69" sqref="L69"/>
    </sheetView>
  </sheetViews>
  <sheetFormatPr defaultColWidth="8.7109375" defaultRowHeight="12.75" x14ac:dyDescent="0.2"/>
  <cols>
    <col min="1" max="16384" width="8.7109375" style="272"/>
  </cols>
  <sheetData>
    <row r="1" spans="1:5" ht="13.5" x14ac:dyDescent="0.25">
      <c r="A1" s="271" t="s">
        <v>349</v>
      </c>
      <c r="B1" s="271" t="s">
        <v>350</v>
      </c>
      <c r="C1" s="271" t="s">
        <v>351</v>
      </c>
      <c r="D1" s="271" t="s">
        <v>352</v>
      </c>
      <c r="E1" s="271" t="s">
        <v>353</v>
      </c>
    </row>
    <row r="2" spans="1:5" ht="13.5" x14ac:dyDescent="0.25">
      <c r="A2" s="273" t="s">
        <v>473</v>
      </c>
      <c r="B2" s="273" t="s">
        <v>474</v>
      </c>
      <c r="C2" s="273" t="s">
        <v>89</v>
      </c>
      <c r="D2" s="273" t="s">
        <v>475</v>
      </c>
      <c r="E2" s="273">
        <v>1812</v>
      </c>
    </row>
    <row r="3" spans="1:5" ht="13.5" x14ac:dyDescent="0.25">
      <c r="A3" s="273" t="s">
        <v>473</v>
      </c>
      <c r="B3" s="273" t="s">
        <v>474</v>
      </c>
      <c r="C3" s="273" t="s">
        <v>89</v>
      </c>
      <c r="D3" s="273" t="s">
        <v>476</v>
      </c>
      <c r="E3" s="273">
        <v>4026</v>
      </c>
    </row>
    <row r="4" spans="1:5" ht="13.5" x14ac:dyDescent="0.25">
      <c r="A4" s="273" t="s">
        <v>473</v>
      </c>
      <c r="B4" s="273" t="s">
        <v>477</v>
      </c>
      <c r="C4" s="273" t="s">
        <v>89</v>
      </c>
      <c r="D4" s="273" t="s">
        <v>478</v>
      </c>
      <c r="E4" s="273">
        <v>1040</v>
      </c>
    </row>
    <row r="5" spans="1:5" ht="13.5" x14ac:dyDescent="0.25">
      <c r="A5" s="273" t="s">
        <v>473</v>
      </c>
      <c r="B5" s="273" t="s">
        <v>477</v>
      </c>
      <c r="C5" s="273" t="s">
        <v>89</v>
      </c>
      <c r="D5" s="273" t="s">
        <v>479</v>
      </c>
      <c r="E5" s="273">
        <v>1310</v>
      </c>
    </row>
    <row r="6" spans="1:5" ht="13.5" x14ac:dyDescent="0.25">
      <c r="A6" s="273" t="s">
        <v>473</v>
      </c>
      <c r="B6" s="273" t="s">
        <v>480</v>
      </c>
      <c r="C6" s="273" t="s">
        <v>89</v>
      </c>
      <c r="D6" s="273" t="s">
        <v>481</v>
      </c>
      <c r="E6" s="273">
        <v>3923</v>
      </c>
    </row>
    <row r="7" spans="1:5" ht="13.5" x14ac:dyDescent="0.25">
      <c r="A7" s="273" t="s">
        <v>473</v>
      </c>
      <c r="B7" s="273" t="s">
        <v>482</v>
      </c>
      <c r="C7" s="273" t="s">
        <v>89</v>
      </c>
      <c r="D7" s="273" t="s">
        <v>483</v>
      </c>
      <c r="E7" s="273">
        <v>3089</v>
      </c>
    </row>
    <row r="8" spans="1:5" ht="13.5" x14ac:dyDescent="0.25">
      <c r="A8" s="273" t="s">
        <v>473</v>
      </c>
      <c r="B8" s="273" t="s">
        <v>484</v>
      </c>
      <c r="C8" s="273" t="s">
        <v>92</v>
      </c>
      <c r="D8" s="273" t="s">
        <v>485</v>
      </c>
      <c r="E8" s="273">
        <v>5146</v>
      </c>
    </row>
    <row r="9" spans="1:5" ht="13.5" x14ac:dyDescent="0.25">
      <c r="A9" s="273" t="s">
        <v>473</v>
      </c>
      <c r="B9" s="273" t="s">
        <v>486</v>
      </c>
      <c r="C9" s="273" t="s">
        <v>89</v>
      </c>
      <c r="D9" s="273" t="s">
        <v>487</v>
      </c>
      <c r="E9" s="273">
        <v>2878</v>
      </c>
    </row>
    <row r="10" spans="1:5" ht="13.5" x14ac:dyDescent="0.25">
      <c r="A10" s="273" t="s">
        <v>473</v>
      </c>
      <c r="B10" s="273" t="s">
        <v>486</v>
      </c>
      <c r="C10" s="273" t="s">
        <v>89</v>
      </c>
      <c r="D10" s="273" t="s">
        <v>488</v>
      </c>
      <c r="E10" s="273">
        <v>676</v>
      </c>
    </row>
    <row r="11" spans="1:5" ht="13.5" x14ac:dyDescent="0.25">
      <c r="A11" s="273" t="s">
        <v>473</v>
      </c>
      <c r="B11" s="273" t="s">
        <v>486</v>
      </c>
      <c r="C11" s="273" t="s">
        <v>89</v>
      </c>
      <c r="D11" s="273" t="s">
        <v>489</v>
      </c>
      <c r="E11" s="273">
        <v>215</v>
      </c>
    </row>
    <row r="12" spans="1:5" ht="13.5" x14ac:dyDescent="0.25">
      <c r="A12" s="273" t="s">
        <v>473</v>
      </c>
      <c r="B12" s="273" t="s">
        <v>490</v>
      </c>
      <c r="C12" s="273" t="s">
        <v>89</v>
      </c>
      <c r="D12" s="273" t="s">
        <v>491</v>
      </c>
      <c r="E12" s="273">
        <v>840</v>
      </c>
    </row>
    <row r="13" spans="1:5" ht="13.5" x14ac:dyDescent="0.25">
      <c r="A13" s="273" t="s">
        <v>492</v>
      </c>
      <c r="B13" s="273" t="s">
        <v>474</v>
      </c>
      <c r="C13" s="273" t="s">
        <v>89</v>
      </c>
      <c r="D13" s="273" t="s">
        <v>475</v>
      </c>
      <c r="E13" s="273">
        <v>274</v>
      </c>
    </row>
    <row r="14" spans="1:5" ht="13.5" x14ac:dyDescent="0.25">
      <c r="A14" s="273" t="s">
        <v>492</v>
      </c>
      <c r="B14" s="273" t="s">
        <v>474</v>
      </c>
      <c r="C14" s="273" t="s">
        <v>89</v>
      </c>
      <c r="D14" s="273" t="s">
        <v>476</v>
      </c>
      <c r="E14" s="273">
        <v>555</v>
      </c>
    </row>
    <row r="15" spans="1:5" ht="13.5" x14ac:dyDescent="0.25">
      <c r="A15" s="273" t="s">
        <v>492</v>
      </c>
      <c r="B15" s="273" t="s">
        <v>477</v>
      </c>
      <c r="C15" s="273" t="s">
        <v>89</v>
      </c>
      <c r="D15" s="273" t="s">
        <v>478</v>
      </c>
      <c r="E15" s="273">
        <v>208</v>
      </c>
    </row>
    <row r="16" spans="1:5" ht="13.5" x14ac:dyDescent="0.25">
      <c r="A16" s="273" t="s">
        <v>492</v>
      </c>
      <c r="B16" s="273" t="s">
        <v>477</v>
      </c>
      <c r="C16" s="273" t="s">
        <v>89</v>
      </c>
      <c r="D16" s="273" t="s">
        <v>479</v>
      </c>
      <c r="E16" s="273">
        <v>169</v>
      </c>
    </row>
    <row r="17" spans="1:5" ht="13.5" x14ac:dyDescent="0.25">
      <c r="A17" s="273" t="s">
        <v>492</v>
      </c>
      <c r="B17" s="273" t="s">
        <v>480</v>
      </c>
      <c r="C17" s="273" t="s">
        <v>89</v>
      </c>
      <c r="D17" s="273" t="s">
        <v>481</v>
      </c>
      <c r="E17" s="273">
        <v>551</v>
      </c>
    </row>
    <row r="18" spans="1:5" ht="13.5" x14ac:dyDescent="0.25">
      <c r="A18" s="273" t="s">
        <v>492</v>
      </c>
      <c r="B18" s="273" t="s">
        <v>482</v>
      </c>
      <c r="C18" s="273" t="s">
        <v>89</v>
      </c>
      <c r="D18" s="273" t="s">
        <v>483</v>
      </c>
      <c r="E18" s="273">
        <v>596</v>
      </c>
    </row>
    <row r="19" spans="1:5" ht="13.5" x14ac:dyDescent="0.25">
      <c r="A19" s="273" t="s">
        <v>492</v>
      </c>
      <c r="B19" s="273" t="s">
        <v>484</v>
      </c>
      <c r="C19" s="273" t="s">
        <v>92</v>
      </c>
      <c r="D19" s="273" t="s">
        <v>485</v>
      </c>
      <c r="E19" s="273">
        <v>843</v>
      </c>
    </row>
    <row r="20" spans="1:5" ht="13.5" x14ac:dyDescent="0.25">
      <c r="A20" s="273" t="s">
        <v>492</v>
      </c>
      <c r="B20" s="273" t="s">
        <v>486</v>
      </c>
      <c r="C20" s="273" t="s">
        <v>89</v>
      </c>
      <c r="D20" s="273" t="s">
        <v>487</v>
      </c>
      <c r="E20" s="273">
        <v>409</v>
      </c>
    </row>
    <row r="21" spans="1:5" ht="13.5" x14ac:dyDescent="0.25">
      <c r="A21" s="273" t="s">
        <v>492</v>
      </c>
      <c r="B21" s="273" t="s">
        <v>486</v>
      </c>
      <c r="C21" s="273" t="s">
        <v>89</v>
      </c>
      <c r="D21" s="273" t="s">
        <v>488</v>
      </c>
      <c r="E21" s="273">
        <v>91</v>
      </c>
    </row>
    <row r="22" spans="1:5" ht="13.5" x14ac:dyDescent="0.25">
      <c r="A22" s="273" t="s">
        <v>492</v>
      </c>
      <c r="B22" s="273" t="s">
        <v>486</v>
      </c>
      <c r="C22" s="273" t="s">
        <v>89</v>
      </c>
      <c r="D22" s="273" t="s">
        <v>489</v>
      </c>
      <c r="E22" s="273">
        <v>24</v>
      </c>
    </row>
    <row r="23" spans="1:5" ht="13.5" x14ac:dyDescent="0.25">
      <c r="A23" s="273" t="s">
        <v>492</v>
      </c>
      <c r="B23" s="273" t="s">
        <v>490</v>
      </c>
      <c r="C23" s="273" t="s">
        <v>89</v>
      </c>
      <c r="D23" s="273" t="s">
        <v>491</v>
      </c>
      <c r="E23" s="273">
        <v>50</v>
      </c>
    </row>
    <row r="24" spans="1:5" ht="13.5" x14ac:dyDescent="0.25">
      <c r="A24" s="273" t="s">
        <v>493</v>
      </c>
      <c r="B24" s="273" t="s">
        <v>474</v>
      </c>
      <c r="C24" s="273" t="s">
        <v>89</v>
      </c>
      <c r="D24" s="273" t="s">
        <v>475</v>
      </c>
      <c r="E24" s="273">
        <v>241</v>
      </c>
    </row>
    <row r="25" spans="1:5" ht="13.5" x14ac:dyDescent="0.25">
      <c r="A25" s="273" t="s">
        <v>493</v>
      </c>
      <c r="B25" s="273" t="s">
        <v>474</v>
      </c>
      <c r="C25" s="273" t="s">
        <v>89</v>
      </c>
      <c r="D25" s="273" t="s">
        <v>476</v>
      </c>
      <c r="E25" s="273">
        <v>489</v>
      </c>
    </row>
    <row r="26" spans="1:5" ht="13.5" x14ac:dyDescent="0.25">
      <c r="A26" s="273" t="s">
        <v>493</v>
      </c>
      <c r="B26" s="273" t="s">
        <v>477</v>
      </c>
      <c r="C26" s="273" t="s">
        <v>89</v>
      </c>
      <c r="D26" s="273" t="s">
        <v>478</v>
      </c>
      <c r="E26" s="273">
        <v>136</v>
      </c>
    </row>
    <row r="27" spans="1:5" ht="13.5" x14ac:dyDescent="0.25">
      <c r="A27" s="273" t="s">
        <v>493</v>
      </c>
      <c r="B27" s="273" t="s">
        <v>477</v>
      </c>
      <c r="C27" s="273" t="s">
        <v>89</v>
      </c>
      <c r="D27" s="273" t="s">
        <v>479</v>
      </c>
      <c r="E27" s="273">
        <v>185</v>
      </c>
    </row>
    <row r="28" spans="1:5" ht="13.5" x14ac:dyDescent="0.25">
      <c r="A28" s="273" t="s">
        <v>493</v>
      </c>
      <c r="B28" s="273" t="s">
        <v>480</v>
      </c>
      <c r="C28" s="273" t="s">
        <v>89</v>
      </c>
      <c r="D28" s="273" t="s">
        <v>481</v>
      </c>
      <c r="E28" s="273">
        <v>476</v>
      </c>
    </row>
    <row r="29" spans="1:5" ht="13.5" x14ac:dyDescent="0.25">
      <c r="A29" s="273" t="s">
        <v>493</v>
      </c>
      <c r="B29" s="273" t="s">
        <v>482</v>
      </c>
      <c r="C29" s="273" t="s">
        <v>89</v>
      </c>
      <c r="D29" s="273" t="s">
        <v>483</v>
      </c>
      <c r="E29" s="273">
        <v>587</v>
      </c>
    </row>
    <row r="30" spans="1:5" ht="13.5" x14ac:dyDescent="0.25">
      <c r="A30" s="273" t="s">
        <v>493</v>
      </c>
      <c r="B30" s="273" t="s">
        <v>484</v>
      </c>
      <c r="C30" s="273" t="s">
        <v>92</v>
      </c>
      <c r="D30" s="273" t="s">
        <v>485</v>
      </c>
      <c r="E30" s="273">
        <v>1084</v>
      </c>
    </row>
    <row r="31" spans="1:5" ht="13.5" x14ac:dyDescent="0.25">
      <c r="A31" s="273" t="s">
        <v>493</v>
      </c>
      <c r="B31" s="273" t="s">
        <v>486</v>
      </c>
      <c r="C31" s="273" t="s">
        <v>89</v>
      </c>
      <c r="D31" s="273" t="s">
        <v>487</v>
      </c>
      <c r="E31" s="273">
        <v>324</v>
      </c>
    </row>
    <row r="32" spans="1:5" ht="13.5" x14ac:dyDescent="0.25">
      <c r="A32" s="273" t="s">
        <v>493</v>
      </c>
      <c r="B32" s="273" t="s">
        <v>486</v>
      </c>
      <c r="C32" s="273" t="s">
        <v>89</v>
      </c>
      <c r="D32" s="273" t="s">
        <v>488</v>
      </c>
      <c r="E32" s="273">
        <v>73</v>
      </c>
    </row>
    <row r="33" spans="1:5" ht="13.5" x14ac:dyDescent="0.25">
      <c r="A33" s="273" t="s">
        <v>493</v>
      </c>
      <c r="B33" s="273" t="s">
        <v>486</v>
      </c>
      <c r="C33" s="273" t="s">
        <v>89</v>
      </c>
      <c r="D33" s="273" t="s">
        <v>489</v>
      </c>
      <c r="E33" s="273">
        <v>49</v>
      </c>
    </row>
    <row r="34" spans="1:5" ht="13.5" x14ac:dyDescent="0.25">
      <c r="A34" s="273" t="s">
        <v>493</v>
      </c>
      <c r="B34" s="273" t="s">
        <v>490</v>
      </c>
      <c r="C34" s="273" t="s">
        <v>89</v>
      </c>
      <c r="D34" s="273" t="s">
        <v>491</v>
      </c>
      <c r="E34" s="273">
        <v>54</v>
      </c>
    </row>
    <row r="35" spans="1:5" ht="13.5" x14ac:dyDescent="0.25">
      <c r="A35" s="273" t="s">
        <v>494</v>
      </c>
      <c r="B35" s="273" t="s">
        <v>474</v>
      </c>
      <c r="C35" s="273" t="s">
        <v>89</v>
      </c>
      <c r="D35" s="273" t="s">
        <v>475</v>
      </c>
      <c r="E35" s="273">
        <v>128</v>
      </c>
    </row>
    <row r="36" spans="1:5" ht="13.5" x14ac:dyDescent="0.25">
      <c r="A36" s="273" t="s">
        <v>494</v>
      </c>
      <c r="B36" s="273" t="s">
        <v>474</v>
      </c>
      <c r="C36" s="273" t="s">
        <v>89</v>
      </c>
      <c r="D36" s="273" t="s">
        <v>476</v>
      </c>
      <c r="E36" s="273">
        <v>364</v>
      </c>
    </row>
    <row r="37" spans="1:5" ht="13.5" x14ac:dyDescent="0.25">
      <c r="A37" s="273" t="s">
        <v>494</v>
      </c>
      <c r="B37" s="273" t="s">
        <v>477</v>
      </c>
      <c r="C37" s="273" t="s">
        <v>89</v>
      </c>
      <c r="D37" s="273" t="s">
        <v>478</v>
      </c>
      <c r="E37" s="273">
        <v>128</v>
      </c>
    </row>
    <row r="38" spans="1:5" ht="13.5" x14ac:dyDescent="0.25">
      <c r="A38" s="273" t="s">
        <v>494</v>
      </c>
      <c r="B38" s="273" t="s">
        <v>477</v>
      </c>
      <c r="C38" s="273" t="s">
        <v>89</v>
      </c>
      <c r="D38" s="273" t="s">
        <v>479</v>
      </c>
      <c r="E38" s="273">
        <v>127</v>
      </c>
    </row>
    <row r="39" spans="1:5" ht="13.5" x14ac:dyDescent="0.25">
      <c r="A39" s="273" t="s">
        <v>494</v>
      </c>
      <c r="B39" s="273" t="s">
        <v>480</v>
      </c>
      <c r="C39" s="273" t="s">
        <v>89</v>
      </c>
      <c r="D39" s="273" t="s">
        <v>481</v>
      </c>
      <c r="E39" s="273">
        <v>351</v>
      </c>
    </row>
    <row r="40" spans="1:5" ht="13.5" x14ac:dyDescent="0.25">
      <c r="A40" s="273" t="s">
        <v>494</v>
      </c>
      <c r="B40" s="273" t="s">
        <v>482</v>
      </c>
      <c r="C40" s="273" t="s">
        <v>89</v>
      </c>
      <c r="D40" s="273" t="s">
        <v>483</v>
      </c>
      <c r="E40" s="273">
        <v>324</v>
      </c>
    </row>
    <row r="41" spans="1:5" ht="13.5" x14ac:dyDescent="0.25">
      <c r="A41" s="273" t="s">
        <v>494</v>
      </c>
      <c r="B41" s="273" t="s">
        <v>484</v>
      </c>
      <c r="C41" s="273" t="s">
        <v>92</v>
      </c>
      <c r="D41" s="273" t="s">
        <v>485</v>
      </c>
      <c r="E41" s="273">
        <v>585</v>
      </c>
    </row>
    <row r="42" spans="1:5" ht="13.5" x14ac:dyDescent="0.25">
      <c r="A42" s="273" t="s">
        <v>494</v>
      </c>
      <c r="B42" s="273" t="s">
        <v>486</v>
      </c>
      <c r="C42" s="273" t="s">
        <v>89</v>
      </c>
      <c r="D42" s="273" t="s">
        <v>487</v>
      </c>
      <c r="E42" s="273">
        <v>279</v>
      </c>
    </row>
    <row r="43" spans="1:5" ht="13.5" x14ac:dyDescent="0.25">
      <c r="A43" s="273" t="s">
        <v>494</v>
      </c>
      <c r="B43" s="273" t="s">
        <v>486</v>
      </c>
      <c r="C43" s="273" t="s">
        <v>89</v>
      </c>
      <c r="D43" s="273" t="s">
        <v>488</v>
      </c>
      <c r="E43" s="273">
        <v>47</v>
      </c>
    </row>
    <row r="44" spans="1:5" ht="13.5" x14ac:dyDescent="0.25">
      <c r="A44" s="273" t="s">
        <v>494</v>
      </c>
      <c r="B44" s="273" t="s">
        <v>486</v>
      </c>
      <c r="C44" s="273" t="s">
        <v>89</v>
      </c>
      <c r="D44" s="273" t="s">
        <v>489</v>
      </c>
      <c r="E44" s="273">
        <v>10</v>
      </c>
    </row>
    <row r="45" spans="1:5" ht="13.5" x14ac:dyDescent="0.25">
      <c r="A45" s="273" t="s">
        <v>494</v>
      </c>
      <c r="B45" s="273" t="s">
        <v>490</v>
      </c>
      <c r="C45" s="273" t="s">
        <v>89</v>
      </c>
      <c r="D45" s="273" t="s">
        <v>491</v>
      </c>
      <c r="E45" s="273">
        <v>49</v>
      </c>
    </row>
    <row r="46" spans="1:5" ht="13.5" x14ac:dyDescent="0.25">
      <c r="A46" s="273" t="s">
        <v>495</v>
      </c>
      <c r="B46" s="273" t="s">
        <v>474</v>
      </c>
      <c r="C46" s="273" t="s">
        <v>89</v>
      </c>
      <c r="D46" s="273" t="s">
        <v>476</v>
      </c>
      <c r="E46" s="273">
        <v>1</v>
      </c>
    </row>
    <row r="47" spans="1:5" ht="13.5" x14ac:dyDescent="0.25">
      <c r="A47" s="273" t="s">
        <v>495</v>
      </c>
      <c r="B47" s="273" t="s">
        <v>480</v>
      </c>
      <c r="C47" s="273" t="s">
        <v>89</v>
      </c>
      <c r="D47" s="273" t="s">
        <v>481</v>
      </c>
      <c r="E47" s="273">
        <v>2</v>
      </c>
    </row>
    <row r="48" spans="1:5" ht="13.5" x14ac:dyDescent="0.25">
      <c r="A48" s="273" t="s">
        <v>495</v>
      </c>
      <c r="B48" s="273" t="s">
        <v>482</v>
      </c>
      <c r="C48" s="273" t="s">
        <v>89</v>
      </c>
      <c r="D48" s="273" t="s">
        <v>483</v>
      </c>
      <c r="E48" s="273">
        <v>1</v>
      </c>
    </row>
    <row r="49" spans="1:5" ht="13.5" x14ac:dyDescent="0.25">
      <c r="A49" s="273" t="s">
        <v>495</v>
      </c>
      <c r="B49" s="273" t="s">
        <v>486</v>
      </c>
      <c r="C49" s="273" t="s">
        <v>89</v>
      </c>
      <c r="D49" s="273" t="s">
        <v>487</v>
      </c>
      <c r="E49" s="273">
        <v>1</v>
      </c>
    </row>
    <row r="50" spans="1:5" ht="13.5" x14ac:dyDescent="0.25">
      <c r="A50" s="273" t="s">
        <v>496</v>
      </c>
      <c r="B50" s="273" t="s">
        <v>474</v>
      </c>
      <c r="C50" s="273" t="s">
        <v>89</v>
      </c>
      <c r="D50" s="273" t="s">
        <v>475</v>
      </c>
      <c r="E50" s="273">
        <v>652</v>
      </c>
    </row>
    <row r="51" spans="1:5" ht="13.5" x14ac:dyDescent="0.25">
      <c r="A51" s="273" t="s">
        <v>496</v>
      </c>
      <c r="B51" s="273" t="s">
        <v>474</v>
      </c>
      <c r="C51" s="273" t="s">
        <v>89</v>
      </c>
      <c r="D51" s="273" t="s">
        <v>476</v>
      </c>
      <c r="E51" s="273">
        <v>1321</v>
      </c>
    </row>
    <row r="52" spans="1:5" ht="13.5" x14ac:dyDescent="0.25">
      <c r="A52" s="273" t="s">
        <v>496</v>
      </c>
      <c r="B52" s="273" t="s">
        <v>477</v>
      </c>
      <c r="C52" s="273" t="s">
        <v>89</v>
      </c>
      <c r="D52" s="273" t="s">
        <v>478</v>
      </c>
      <c r="E52" s="273">
        <v>457</v>
      </c>
    </row>
    <row r="53" spans="1:5" ht="13.5" x14ac:dyDescent="0.25">
      <c r="A53" s="273" t="s">
        <v>496</v>
      </c>
      <c r="B53" s="273" t="s">
        <v>477</v>
      </c>
      <c r="C53" s="273" t="s">
        <v>89</v>
      </c>
      <c r="D53" s="273" t="s">
        <v>479</v>
      </c>
      <c r="E53" s="273">
        <v>555</v>
      </c>
    </row>
    <row r="54" spans="1:5" ht="13.5" x14ac:dyDescent="0.25">
      <c r="A54" s="273" t="s">
        <v>496</v>
      </c>
      <c r="B54" s="273" t="s">
        <v>480</v>
      </c>
      <c r="C54" s="273" t="s">
        <v>89</v>
      </c>
      <c r="D54" s="273" t="s">
        <v>481</v>
      </c>
      <c r="E54" s="273">
        <v>1407</v>
      </c>
    </row>
    <row r="55" spans="1:5" ht="13.5" x14ac:dyDescent="0.25">
      <c r="A55" s="273" t="s">
        <v>496</v>
      </c>
      <c r="B55" s="273" t="s">
        <v>482</v>
      </c>
      <c r="C55" s="273" t="s">
        <v>89</v>
      </c>
      <c r="D55" s="273" t="s">
        <v>483</v>
      </c>
      <c r="E55" s="273">
        <v>1277</v>
      </c>
    </row>
    <row r="56" spans="1:5" ht="13.5" x14ac:dyDescent="0.25">
      <c r="A56" s="273" t="s">
        <v>496</v>
      </c>
      <c r="B56" s="273" t="s">
        <v>484</v>
      </c>
      <c r="C56" s="273" t="s">
        <v>92</v>
      </c>
      <c r="D56" s="273" t="s">
        <v>485</v>
      </c>
      <c r="E56" s="273">
        <v>1861</v>
      </c>
    </row>
    <row r="57" spans="1:5" ht="13.5" x14ac:dyDescent="0.25">
      <c r="A57" s="273" t="s">
        <v>496</v>
      </c>
      <c r="B57" s="273" t="s">
        <v>486</v>
      </c>
      <c r="C57" s="273" t="s">
        <v>89</v>
      </c>
      <c r="D57" s="273" t="s">
        <v>487</v>
      </c>
      <c r="E57" s="273">
        <v>996</v>
      </c>
    </row>
    <row r="58" spans="1:5" ht="13.5" x14ac:dyDescent="0.25">
      <c r="A58" s="273" t="s">
        <v>496</v>
      </c>
      <c r="B58" s="273" t="s">
        <v>486</v>
      </c>
      <c r="C58" s="273" t="s">
        <v>89</v>
      </c>
      <c r="D58" s="273" t="s">
        <v>488</v>
      </c>
      <c r="E58" s="273">
        <v>203</v>
      </c>
    </row>
    <row r="59" spans="1:5" ht="13.5" x14ac:dyDescent="0.25">
      <c r="A59" s="273" t="s">
        <v>496</v>
      </c>
      <c r="B59" s="273" t="s">
        <v>486</v>
      </c>
      <c r="C59" s="273" t="s">
        <v>89</v>
      </c>
      <c r="D59" s="273" t="s">
        <v>489</v>
      </c>
      <c r="E59" s="273">
        <v>71</v>
      </c>
    </row>
    <row r="60" spans="1:5" ht="13.5" x14ac:dyDescent="0.25">
      <c r="A60" s="273" t="s">
        <v>496</v>
      </c>
      <c r="B60" s="273" t="s">
        <v>490</v>
      </c>
      <c r="C60" s="273" t="s">
        <v>89</v>
      </c>
      <c r="D60" s="273" t="s">
        <v>491</v>
      </c>
      <c r="E60" s="273">
        <v>231</v>
      </c>
    </row>
    <row r="61" spans="1:5" ht="13.5" x14ac:dyDescent="0.25">
      <c r="A61" s="273" t="s">
        <v>497</v>
      </c>
      <c r="B61" s="273" t="s">
        <v>474</v>
      </c>
      <c r="C61" s="273" t="s">
        <v>89</v>
      </c>
      <c r="D61" s="273" t="s">
        <v>475</v>
      </c>
      <c r="E61" s="273">
        <v>45</v>
      </c>
    </row>
    <row r="62" spans="1:5" ht="13.5" x14ac:dyDescent="0.25">
      <c r="A62" s="273" t="s">
        <v>497</v>
      </c>
      <c r="B62" s="273" t="s">
        <v>474</v>
      </c>
      <c r="C62" s="273" t="s">
        <v>89</v>
      </c>
      <c r="D62" s="273" t="s">
        <v>476</v>
      </c>
      <c r="E62" s="273">
        <v>70</v>
      </c>
    </row>
    <row r="63" spans="1:5" ht="13.5" x14ac:dyDescent="0.25">
      <c r="A63" s="273" t="s">
        <v>497</v>
      </c>
      <c r="B63" s="273" t="s">
        <v>477</v>
      </c>
      <c r="C63" s="273" t="s">
        <v>89</v>
      </c>
      <c r="D63" s="273" t="s">
        <v>478</v>
      </c>
      <c r="E63" s="273">
        <v>10</v>
      </c>
    </row>
    <row r="64" spans="1:5" ht="13.5" x14ac:dyDescent="0.25">
      <c r="A64" s="273" t="s">
        <v>497</v>
      </c>
      <c r="B64" s="273" t="s">
        <v>477</v>
      </c>
      <c r="C64" s="273" t="s">
        <v>89</v>
      </c>
      <c r="D64" s="273" t="s">
        <v>479</v>
      </c>
      <c r="E64" s="273">
        <v>20</v>
      </c>
    </row>
    <row r="65" spans="1:5" ht="13.5" x14ac:dyDescent="0.25">
      <c r="A65" s="273" t="s">
        <v>497</v>
      </c>
      <c r="B65" s="273" t="s">
        <v>480</v>
      </c>
      <c r="C65" s="273" t="s">
        <v>89</v>
      </c>
      <c r="D65" s="273" t="s">
        <v>481</v>
      </c>
      <c r="E65" s="273">
        <v>53</v>
      </c>
    </row>
    <row r="66" spans="1:5" ht="13.5" x14ac:dyDescent="0.25">
      <c r="A66" s="273" t="s">
        <v>497</v>
      </c>
      <c r="B66" s="273" t="s">
        <v>482</v>
      </c>
      <c r="C66" s="273" t="s">
        <v>89</v>
      </c>
      <c r="D66" s="273" t="s">
        <v>483</v>
      </c>
      <c r="E66" s="273">
        <v>40</v>
      </c>
    </row>
    <row r="67" spans="1:5" ht="13.5" x14ac:dyDescent="0.25">
      <c r="A67" s="273" t="s">
        <v>497</v>
      </c>
      <c r="B67" s="273" t="s">
        <v>484</v>
      </c>
      <c r="C67" s="273" t="s">
        <v>92</v>
      </c>
      <c r="D67" s="273" t="s">
        <v>485</v>
      </c>
      <c r="E67" s="273">
        <v>75</v>
      </c>
    </row>
    <row r="68" spans="1:5" ht="13.5" x14ac:dyDescent="0.25">
      <c r="A68" s="273" t="s">
        <v>497</v>
      </c>
      <c r="B68" s="273" t="s">
        <v>486</v>
      </c>
      <c r="C68" s="273" t="s">
        <v>89</v>
      </c>
      <c r="D68" s="273" t="s">
        <v>487</v>
      </c>
      <c r="E68" s="273">
        <v>26</v>
      </c>
    </row>
    <row r="69" spans="1:5" ht="13.5" x14ac:dyDescent="0.25">
      <c r="A69" s="273" t="s">
        <v>497</v>
      </c>
      <c r="B69" s="273" t="s">
        <v>486</v>
      </c>
      <c r="C69" s="273" t="s">
        <v>89</v>
      </c>
      <c r="D69" s="273" t="s">
        <v>488</v>
      </c>
      <c r="E69" s="273">
        <v>8</v>
      </c>
    </row>
    <row r="70" spans="1:5" ht="13.5" x14ac:dyDescent="0.25">
      <c r="A70" s="273" t="s">
        <v>497</v>
      </c>
      <c r="B70" s="273" t="s">
        <v>486</v>
      </c>
      <c r="C70" s="273" t="s">
        <v>89</v>
      </c>
      <c r="D70" s="273" t="s">
        <v>489</v>
      </c>
      <c r="E70" s="273">
        <v>7</v>
      </c>
    </row>
    <row r="71" spans="1:5" ht="13.5" x14ac:dyDescent="0.25">
      <c r="A71" s="273" t="s">
        <v>498</v>
      </c>
      <c r="B71" s="273" t="s">
        <v>474</v>
      </c>
      <c r="C71" s="273" t="s">
        <v>89</v>
      </c>
      <c r="D71" s="273" t="s">
        <v>475</v>
      </c>
      <c r="E71" s="273">
        <v>3</v>
      </c>
    </row>
    <row r="72" spans="1:5" ht="13.5" x14ac:dyDescent="0.25">
      <c r="A72" s="273" t="s">
        <v>498</v>
      </c>
      <c r="B72" s="273" t="s">
        <v>474</v>
      </c>
      <c r="C72" s="273" t="s">
        <v>89</v>
      </c>
      <c r="D72" s="273" t="s">
        <v>476</v>
      </c>
      <c r="E72" s="273">
        <v>8</v>
      </c>
    </row>
    <row r="73" spans="1:5" ht="13.5" x14ac:dyDescent="0.25">
      <c r="A73" s="273" t="s">
        <v>498</v>
      </c>
      <c r="B73" s="273" t="s">
        <v>477</v>
      </c>
      <c r="C73" s="273" t="s">
        <v>89</v>
      </c>
      <c r="D73" s="273" t="s">
        <v>479</v>
      </c>
      <c r="E73" s="273">
        <v>1</v>
      </c>
    </row>
    <row r="74" spans="1:5" ht="13.5" x14ac:dyDescent="0.25">
      <c r="A74" s="273" t="s">
        <v>498</v>
      </c>
      <c r="B74" s="273" t="s">
        <v>480</v>
      </c>
      <c r="C74" s="273" t="s">
        <v>89</v>
      </c>
      <c r="D74" s="273" t="s">
        <v>481</v>
      </c>
      <c r="E74" s="273">
        <v>13</v>
      </c>
    </row>
    <row r="75" spans="1:5" ht="13.5" x14ac:dyDescent="0.25">
      <c r="A75" s="273" t="s">
        <v>498</v>
      </c>
      <c r="B75" s="273" t="s">
        <v>482</v>
      </c>
      <c r="C75" s="273" t="s">
        <v>89</v>
      </c>
      <c r="D75" s="273" t="s">
        <v>483</v>
      </c>
      <c r="E75" s="273">
        <v>9</v>
      </c>
    </row>
    <row r="76" spans="1:5" ht="13.5" x14ac:dyDescent="0.25">
      <c r="A76" s="273" t="s">
        <v>498</v>
      </c>
      <c r="B76" s="273" t="s">
        <v>484</v>
      </c>
      <c r="C76" s="273" t="s">
        <v>92</v>
      </c>
      <c r="D76" s="273" t="s">
        <v>485</v>
      </c>
      <c r="E76" s="273">
        <v>1</v>
      </c>
    </row>
    <row r="77" spans="1:5" ht="13.5" x14ac:dyDescent="0.25">
      <c r="A77" s="273" t="s">
        <v>498</v>
      </c>
      <c r="B77" s="273" t="s">
        <v>486</v>
      </c>
      <c r="C77" s="273" t="s">
        <v>89</v>
      </c>
      <c r="D77" s="273" t="s">
        <v>487</v>
      </c>
      <c r="E77" s="273">
        <v>9</v>
      </c>
    </row>
    <row r="78" spans="1:5" ht="13.5" x14ac:dyDescent="0.25">
      <c r="A78" s="273" t="s">
        <v>498</v>
      </c>
      <c r="B78" s="273" t="s">
        <v>486</v>
      </c>
      <c r="C78" s="273" t="s">
        <v>89</v>
      </c>
      <c r="D78" s="273" t="s">
        <v>488</v>
      </c>
      <c r="E78" s="273">
        <v>4</v>
      </c>
    </row>
    <row r="79" spans="1:5" ht="13.5" x14ac:dyDescent="0.25">
      <c r="A79" s="273" t="s">
        <v>499</v>
      </c>
      <c r="B79" s="273" t="s">
        <v>484</v>
      </c>
      <c r="C79" s="273" t="s">
        <v>92</v>
      </c>
      <c r="D79" s="273" t="s">
        <v>485</v>
      </c>
      <c r="E79" s="273">
        <v>2</v>
      </c>
    </row>
    <row r="80" spans="1:5" x14ac:dyDescent="0.2">
      <c r="E80" s="274">
        <f>SUM(E2:E79)</f>
        <v>44255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4"/>
  <sheetViews>
    <sheetView workbookViewId="0">
      <selection activeCell="G18" sqref="G18"/>
    </sheetView>
  </sheetViews>
  <sheetFormatPr defaultRowHeight="15" x14ac:dyDescent="0.25"/>
  <cols>
    <col min="1" max="1" width="25.5703125" customWidth="1"/>
    <col min="2" max="2" width="18.85546875" customWidth="1"/>
    <col min="3" max="4" width="10.85546875" customWidth="1"/>
    <col min="5" max="5" width="12.5703125" customWidth="1"/>
    <col min="6" max="6" width="13" customWidth="1"/>
    <col min="7" max="7" width="14" customWidth="1"/>
    <col min="8" max="8" width="19.42578125" customWidth="1"/>
  </cols>
  <sheetData>
    <row r="1" spans="1:21" ht="18.75" x14ac:dyDescent="0.3">
      <c r="A1" s="595" t="s">
        <v>501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7"/>
    </row>
    <row r="2" spans="1:21" x14ac:dyDescent="0.25">
      <c r="A2" s="302" t="s">
        <v>512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1" x14ac:dyDescent="0.25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1"/>
    </row>
    <row r="4" spans="1:21" ht="15.75" thickBot="1" x14ac:dyDescent="0.3">
      <c r="A4" s="289"/>
      <c r="B4" s="289"/>
      <c r="C4" s="289" t="s">
        <v>502</v>
      </c>
      <c r="D4" s="598" t="s">
        <v>459</v>
      </c>
      <c r="E4" s="599"/>
      <c r="F4" s="599"/>
      <c r="G4" s="594"/>
      <c r="H4" s="288"/>
      <c r="I4" s="289" t="s">
        <v>503</v>
      </c>
      <c r="J4" s="593" t="s">
        <v>504</v>
      </c>
      <c r="K4" s="594"/>
      <c r="L4" s="289" t="s">
        <v>505</v>
      </c>
      <c r="M4" s="593" t="s">
        <v>506</v>
      </c>
      <c r="N4" s="594"/>
      <c r="O4" s="288"/>
      <c r="P4" s="289" t="s">
        <v>507</v>
      </c>
      <c r="Q4" s="593" t="s">
        <v>508</v>
      </c>
      <c r="R4" s="600"/>
      <c r="S4" s="288"/>
      <c r="T4" s="292"/>
    </row>
    <row r="5" spans="1:21" x14ac:dyDescent="0.25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92"/>
    </row>
    <row r="6" spans="1:21" x14ac:dyDescent="0.25">
      <c r="A6" s="288"/>
      <c r="B6" s="583" t="s">
        <v>460</v>
      </c>
      <c r="C6" s="584"/>
      <c r="D6" s="587" t="s">
        <v>444</v>
      </c>
      <c r="E6" s="587" t="s">
        <v>288</v>
      </c>
      <c r="F6" s="590" t="s">
        <v>328</v>
      </c>
      <c r="G6" s="591"/>
      <c r="H6" s="591"/>
      <c r="I6" s="592"/>
      <c r="J6" s="587" t="s">
        <v>292</v>
      </c>
      <c r="K6" s="587" t="s">
        <v>461</v>
      </c>
      <c r="L6" s="590" t="s">
        <v>339</v>
      </c>
      <c r="M6" s="591"/>
      <c r="N6" s="591"/>
      <c r="O6" s="591"/>
      <c r="P6" s="591"/>
      <c r="Q6" s="591"/>
      <c r="R6" s="591"/>
      <c r="S6" s="592"/>
      <c r="T6" s="292"/>
    </row>
    <row r="7" spans="1:21" x14ac:dyDescent="0.25">
      <c r="A7" s="288"/>
      <c r="B7" s="585"/>
      <c r="C7" s="586"/>
      <c r="D7" s="588"/>
      <c r="E7" s="588"/>
      <c r="F7" s="587" t="s">
        <v>293</v>
      </c>
      <c r="G7" s="587" t="s">
        <v>294</v>
      </c>
      <c r="H7" s="296" t="s">
        <v>295</v>
      </c>
      <c r="I7" s="296" t="s">
        <v>296</v>
      </c>
      <c r="J7" s="588"/>
      <c r="K7" s="588"/>
      <c r="L7" s="590" t="s">
        <v>462</v>
      </c>
      <c r="M7" s="591"/>
      <c r="N7" s="592"/>
      <c r="O7" s="590" t="s">
        <v>463</v>
      </c>
      <c r="P7" s="591"/>
      <c r="Q7" s="591"/>
      <c r="R7" s="592"/>
      <c r="S7" s="587" t="s">
        <v>300</v>
      </c>
      <c r="T7" s="292"/>
    </row>
    <row r="8" spans="1:21" ht="38.25" x14ac:dyDescent="0.25">
      <c r="A8" s="294"/>
      <c r="B8" s="296" t="s">
        <v>417</v>
      </c>
      <c r="C8" s="296" t="s">
        <v>509</v>
      </c>
      <c r="D8" s="589"/>
      <c r="E8" s="589"/>
      <c r="F8" s="589"/>
      <c r="G8" s="589"/>
      <c r="H8" s="296" t="s">
        <v>300</v>
      </c>
      <c r="I8" s="296" t="s">
        <v>300</v>
      </c>
      <c r="J8" s="589"/>
      <c r="K8" s="589"/>
      <c r="L8" s="296" t="s">
        <v>301</v>
      </c>
      <c r="M8" s="296" t="s">
        <v>510</v>
      </c>
      <c r="N8" s="296" t="s">
        <v>511</v>
      </c>
      <c r="O8" s="296" t="s">
        <v>302</v>
      </c>
      <c r="P8" s="296" t="s">
        <v>510</v>
      </c>
      <c r="Q8" s="296" t="s">
        <v>511</v>
      </c>
      <c r="R8" s="296" t="s">
        <v>303</v>
      </c>
      <c r="S8" s="589"/>
      <c r="T8" s="292"/>
    </row>
    <row r="9" spans="1:21" x14ac:dyDescent="0.25">
      <c r="A9" s="288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92"/>
    </row>
    <row r="10" spans="1:21" x14ac:dyDescent="0.25">
      <c r="A10" s="297" t="s">
        <v>459</v>
      </c>
      <c r="B10" s="298">
        <v>886</v>
      </c>
      <c r="C10" s="293">
        <v>79740</v>
      </c>
      <c r="D10" s="293">
        <v>70556</v>
      </c>
      <c r="E10" s="299">
        <v>7.6344144759303498</v>
      </c>
      <c r="F10" s="299">
        <v>63.0959367945824</v>
      </c>
      <c r="G10" s="299">
        <v>79.232099325358604</v>
      </c>
      <c r="H10" s="295">
        <v>79.261932749457799</v>
      </c>
      <c r="I10" s="295">
        <v>79.054652880354496</v>
      </c>
      <c r="J10" s="295">
        <v>28.2258064516129</v>
      </c>
      <c r="K10" s="299">
        <v>7322.5</v>
      </c>
      <c r="L10" s="293">
        <v>7453</v>
      </c>
      <c r="M10" s="293">
        <v>541</v>
      </c>
      <c r="N10" s="293">
        <v>3701</v>
      </c>
      <c r="O10" s="293">
        <v>6989</v>
      </c>
      <c r="P10" s="293">
        <v>541</v>
      </c>
      <c r="Q10" s="293">
        <v>3701</v>
      </c>
      <c r="R10" s="298">
        <v>203</v>
      </c>
      <c r="S10" s="295">
        <v>22.290095810420102</v>
      </c>
      <c r="T10" s="292"/>
    </row>
    <row r="13" spans="1:21" x14ac:dyDescent="0.25">
      <c r="A13" t="s">
        <v>513</v>
      </c>
      <c r="E13" t="s">
        <v>516</v>
      </c>
    </row>
    <row r="14" spans="1:21" ht="14.25" customHeight="1" x14ac:dyDescent="0.25">
      <c r="A14" s="300" t="s">
        <v>433</v>
      </c>
      <c r="B14" s="236"/>
      <c r="E14" s="300" t="s">
        <v>434</v>
      </c>
      <c r="F14" s="300" t="s">
        <v>433</v>
      </c>
      <c r="G14" s="236"/>
      <c r="H14" s="236"/>
    </row>
    <row r="15" spans="1:21" ht="15.75" customHeight="1" x14ac:dyDescent="0.25">
      <c r="A15" s="236"/>
      <c r="B15" s="300" t="s">
        <v>468</v>
      </c>
      <c r="E15" s="236"/>
      <c r="F15" s="236"/>
      <c r="G15" s="309" t="s">
        <v>387</v>
      </c>
      <c r="H15" s="309" t="s">
        <v>387</v>
      </c>
    </row>
    <row r="16" spans="1:21" x14ac:dyDescent="0.25">
      <c r="A16" s="300" t="s">
        <v>468</v>
      </c>
      <c r="B16" s="301">
        <v>6701</v>
      </c>
      <c r="E16" s="236"/>
      <c r="F16" s="236"/>
      <c r="G16" s="309" t="s">
        <v>434</v>
      </c>
      <c r="H16" s="309" t="s">
        <v>433</v>
      </c>
    </row>
    <row r="17" spans="1:10" x14ac:dyDescent="0.25">
      <c r="E17" s="601" t="s">
        <v>387</v>
      </c>
      <c r="F17" s="601"/>
      <c r="G17" s="301">
        <v>307180</v>
      </c>
      <c r="H17" s="301">
        <v>66967</v>
      </c>
    </row>
    <row r="18" spans="1:10" x14ac:dyDescent="0.25">
      <c r="E18" s="265" t="s">
        <v>517</v>
      </c>
      <c r="F18" s="266"/>
      <c r="G18" s="151">
        <f>'1-3_2019 přehled dle VS'!G79</f>
        <v>12386</v>
      </c>
      <c r="H18" s="151">
        <v>7732</v>
      </c>
      <c r="I18" t="s">
        <v>452</v>
      </c>
    </row>
    <row r="19" spans="1:10" x14ac:dyDescent="0.25">
      <c r="A19" s="303" t="s">
        <v>515</v>
      </c>
      <c r="B19" s="304"/>
      <c r="C19" s="179"/>
      <c r="D19" s="179"/>
      <c r="E19" s="179"/>
      <c r="F19" s="179"/>
      <c r="G19" s="317">
        <f>SUM(G17:G18)</f>
        <v>319566</v>
      </c>
      <c r="H19" s="317">
        <f>SUM(H17:H18)</f>
        <v>74699</v>
      </c>
      <c r="I19" s="176"/>
      <c r="J19" s="176"/>
    </row>
    <row r="20" spans="1:10" x14ac:dyDescent="0.25">
      <c r="A20" s="304" t="s">
        <v>392</v>
      </c>
      <c r="B20" s="305" t="s">
        <v>393</v>
      </c>
      <c r="C20" s="176"/>
      <c r="D20" s="176"/>
      <c r="E20" s="176"/>
      <c r="F20" s="176"/>
    </row>
    <row r="21" spans="1:10" x14ac:dyDescent="0.25">
      <c r="A21" s="306" t="s">
        <v>394</v>
      </c>
      <c r="B21" s="307">
        <v>49827</v>
      </c>
      <c r="C21" s="176"/>
      <c r="D21" s="176"/>
      <c r="E21" s="176"/>
      <c r="F21" s="176"/>
    </row>
    <row r="22" spans="1:10" x14ac:dyDescent="0.25">
      <c r="A22" s="306" t="s">
        <v>395</v>
      </c>
      <c r="B22" s="307">
        <v>74999</v>
      </c>
      <c r="C22" s="176"/>
      <c r="D22" s="176"/>
      <c r="E22" s="176"/>
      <c r="F22" s="176"/>
    </row>
    <row r="23" spans="1:10" x14ac:dyDescent="0.25">
      <c r="A23" s="306" t="s">
        <v>396</v>
      </c>
      <c r="B23" s="307">
        <v>20859</v>
      </c>
      <c r="C23" s="176"/>
      <c r="D23" s="176"/>
      <c r="E23" s="176"/>
      <c r="F23" s="176"/>
    </row>
    <row r="24" spans="1:10" x14ac:dyDescent="0.25">
      <c r="A24" s="306" t="s">
        <v>397</v>
      </c>
      <c r="B24" s="307">
        <v>48981</v>
      </c>
      <c r="C24" s="176"/>
      <c r="D24" s="176"/>
      <c r="E24" s="176"/>
      <c r="F24" s="176"/>
    </row>
    <row r="25" spans="1:10" x14ac:dyDescent="0.25">
      <c r="A25" s="306" t="s">
        <v>398</v>
      </c>
      <c r="B25" s="307">
        <v>71</v>
      </c>
      <c r="C25" s="176"/>
      <c r="D25" s="176"/>
      <c r="E25" s="176"/>
      <c r="F25" s="176"/>
    </row>
    <row r="26" spans="1:10" x14ac:dyDescent="0.25">
      <c r="A26" s="306" t="s">
        <v>399</v>
      </c>
      <c r="B26" s="307">
        <v>38230</v>
      </c>
      <c r="C26" s="176"/>
      <c r="D26" s="176"/>
      <c r="E26" s="176"/>
      <c r="F26" s="176"/>
    </row>
    <row r="27" spans="1:10" x14ac:dyDescent="0.25">
      <c r="A27" s="306" t="s">
        <v>400</v>
      </c>
      <c r="B27" s="307">
        <v>7034</v>
      </c>
      <c r="C27" s="176"/>
      <c r="D27" s="176"/>
      <c r="E27" s="176"/>
      <c r="F27" s="176"/>
    </row>
    <row r="28" spans="1:10" x14ac:dyDescent="0.25">
      <c r="A28" s="306" t="s">
        <v>401</v>
      </c>
      <c r="B28" s="307">
        <v>2971</v>
      </c>
      <c r="C28" s="176"/>
      <c r="D28" s="176"/>
      <c r="E28" s="176"/>
      <c r="F28" s="176"/>
    </row>
    <row r="29" spans="1:10" x14ac:dyDescent="0.25">
      <c r="A29" s="306" t="s">
        <v>402</v>
      </c>
      <c r="B29" s="307">
        <v>741</v>
      </c>
      <c r="C29" s="176"/>
      <c r="D29" s="176"/>
      <c r="E29" s="176"/>
      <c r="F29" s="176"/>
    </row>
    <row r="30" spans="1:10" x14ac:dyDescent="0.25">
      <c r="A30" s="306" t="s">
        <v>175</v>
      </c>
      <c r="B30" s="307">
        <v>44400</v>
      </c>
      <c r="C30" s="176"/>
      <c r="D30" s="176"/>
      <c r="E30" s="176"/>
      <c r="F30" s="176"/>
    </row>
    <row r="31" spans="1:10" x14ac:dyDescent="0.25">
      <c r="A31" s="306" t="s">
        <v>176</v>
      </c>
      <c r="B31" s="307">
        <v>27518</v>
      </c>
      <c r="C31" s="176"/>
      <c r="D31" s="176"/>
      <c r="E31" s="176"/>
      <c r="F31" s="176"/>
    </row>
    <row r="32" spans="1:10" x14ac:dyDescent="0.25">
      <c r="A32" s="306" t="s">
        <v>178</v>
      </c>
      <c r="B32" s="307">
        <v>38218</v>
      </c>
      <c r="C32" s="176"/>
      <c r="D32" s="176"/>
      <c r="E32" s="176"/>
      <c r="F32" s="176"/>
    </row>
    <row r="33" spans="1:6" x14ac:dyDescent="0.25">
      <c r="A33" s="306" t="s">
        <v>257</v>
      </c>
      <c r="B33" s="307">
        <v>17885</v>
      </c>
      <c r="C33" s="176"/>
      <c r="D33" s="176"/>
      <c r="E33" s="176"/>
      <c r="F33" s="176"/>
    </row>
    <row r="34" spans="1:6" x14ac:dyDescent="0.25">
      <c r="A34" s="306" t="s">
        <v>259</v>
      </c>
      <c r="B34" s="307">
        <v>27426</v>
      </c>
      <c r="C34" s="176"/>
      <c r="D34" s="176"/>
      <c r="E34" s="176"/>
      <c r="F34" s="176"/>
    </row>
    <row r="35" spans="1:6" x14ac:dyDescent="0.25">
      <c r="A35" s="306" t="s">
        <v>180</v>
      </c>
      <c r="B35" s="307">
        <v>27450</v>
      </c>
      <c r="C35" s="176"/>
      <c r="D35" s="176"/>
      <c r="E35" s="176"/>
      <c r="F35" s="176"/>
    </row>
    <row r="36" spans="1:6" x14ac:dyDescent="0.25">
      <c r="A36" s="306" t="s">
        <v>182</v>
      </c>
      <c r="B36" s="307">
        <v>34176</v>
      </c>
      <c r="C36" s="176"/>
      <c r="D36" s="176"/>
      <c r="E36" s="176"/>
      <c r="F36" s="176"/>
    </row>
    <row r="37" spans="1:6" x14ac:dyDescent="0.25">
      <c r="A37" s="306" t="s">
        <v>188</v>
      </c>
      <c r="B37" s="307">
        <v>34648</v>
      </c>
      <c r="C37" s="176"/>
      <c r="D37" s="176"/>
      <c r="E37" s="176"/>
      <c r="F37" s="176"/>
    </row>
    <row r="38" spans="1:6" x14ac:dyDescent="0.25">
      <c r="A38" s="306" t="s">
        <v>190</v>
      </c>
      <c r="B38" s="307">
        <v>9559</v>
      </c>
      <c r="C38" s="176"/>
      <c r="D38" s="176"/>
      <c r="E38" s="176"/>
      <c r="F38" s="176"/>
    </row>
    <row r="39" spans="1:6" x14ac:dyDescent="0.25">
      <c r="A39" s="306" t="s">
        <v>267</v>
      </c>
      <c r="B39" s="307">
        <v>13712</v>
      </c>
      <c r="C39" s="176"/>
      <c r="D39" s="176"/>
      <c r="E39" s="176"/>
      <c r="F39" s="176"/>
    </row>
    <row r="40" spans="1:6" x14ac:dyDescent="0.25">
      <c r="A40" s="306" t="s">
        <v>403</v>
      </c>
      <c r="B40" s="307">
        <v>30146</v>
      </c>
      <c r="C40" s="176"/>
      <c r="D40" s="176"/>
      <c r="E40" s="176"/>
      <c r="F40" s="176"/>
    </row>
    <row r="41" spans="1:6" x14ac:dyDescent="0.25">
      <c r="A41" s="306" t="s">
        <v>404</v>
      </c>
      <c r="B41" s="307">
        <v>1955</v>
      </c>
      <c r="C41" s="176"/>
      <c r="D41" s="176"/>
      <c r="E41" s="176"/>
      <c r="F41" s="176"/>
    </row>
    <row r="42" spans="1:6" x14ac:dyDescent="0.25">
      <c r="A42" s="306" t="s">
        <v>405</v>
      </c>
      <c r="B42" s="307">
        <v>60142</v>
      </c>
      <c r="C42" s="176"/>
      <c r="D42" s="176"/>
      <c r="E42" s="176"/>
      <c r="F42" s="176"/>
    </row>
    <row r="43" spans="1:6" x14ac:dyDescent="0.25">
      <c r="A43" s="306" t="s">
        <v>406</v>
      </c>
      <c r="B43" s="307">
        <v>2612</v>
      </c>
      <c r="C43" s="176"/>
      <c r="D43" s="176"/>
      <c r="E43" s="176"/>
      <c r="F43" s="176"/>
    </row>
    <row r="44" spans="1:6" x14ac:dyDescent="0.25">
      <c r="A44" s="306" t="s">
        <v>430</v>
      </c>
      <c r="B44" s="307">
        <v>78</v>
      </c>
      <c r="C44" s="176"/>
      <c r="D44" s="176"/>
      <c r="E44" s="176"/>
      <c r="F44" s="176"/>
    </row>
    <row r="45" spans="1:6" x14ac:dyDescent="0.25">
      <c r="A45" s="306" t="s">
        <v>454</v>
      </c>
      <c r="B45" s="307">
        <v>678</v>
      </c>
      <c r="C45" s="176"/>
      <c r="D45" s="176"/>
      <c r="E45" s="176"/>
      <c r="F45" s="176"/>
    </row>
    <row r="46" spans="1:6" x14ac:dyDescent="0.25">
      <c r="A46" s="306" t="s">
        <v>407</v>
      </c>
      <c r="B46" s="307">
        <v>564290</v>
      </c>
      <c r="C46" s="176"/>
      <c r="D46" s="176"/>
      <c r="E46" s="176"/>
      <c r="F46" s="176"/>
    </row>
    <row r="47" spans="1:6" x14ac:dyDescent="0.25">
      <c r="A47" s="306" t="s">
        <v>408</v>
      </c>
      <c r="B47" s="307">
        <v>69562</v>
      </c>
      <c r="C47" s="176"/>
      <c r="D47" s="176"/>
      <c r="E47" s="176"/>
      <c r="F47" s="176"/>
    </row>
    <row r="48" spans="1:6" x14ac:dyDescent="0.25">
      <c r="A48" s="306" t="s">
        <v>409</v>
      </c>
      <c r="B48" s="307">
        <v>36469</v>
      </c>
      <c r="C48" s="176"/>
      <c r="D48" s="176"/>
      <c r="E48" s="176"/>
      <c r="F48" s="176"/>
    </row>
    <row r="49" spans="1:6" x14ac:dyDescent="0.25">
      <c r="A49" s="306" t="s">
        <v>410</v>
      </c>
      <c r="B49" s="307">
        <v>95453</v>
      </c>
      <c r="C49" s="176"/>
      <c r="D49" s="176"/>
      <c r="E49" s="176"/>
      <c r="F49" s="176"/>
    </row>
    <row r="50" spans="1:6" x14ac:dyDescent="0.25">
      <c r="A50" s="306" t="s">
        <v>411</v>
      </c>
      <c r="B50" s="307">
        <v>46289</v>
      </c>
      <c r="C50" s="176"/>
      <c r="D50" s="176"/>
      <c r="E50" s="176"/>
      <c r="F50" s="176"/>
    </row>
    <row r="51" spans="1:6" x14ac:dyDescent="0.25">
      <c r="A51" s="306" t="s">
        <v>412</v>
      </c>
      <c r="B51" s="307">
        <v>2544</v>
      </c>
      <c r="C51" s="176"/>
      <c r="D51" s="176"/>
      <c r="E51" s="176"/>
      <c r="F51" s="176"/>
    </row>
    <row r="52" spans="1:6" x14ac:dyDescent="0.25">
      <c r="A52" s="306" t="s">
        <v>413</v>
      </c>
      <c r="B52" s="307">
        <v>79722</v>
      </c>
      <c r="C52" s="176"/>
      <c r="D52" s="176"/>
      <c r="E52" s="176"/>
      <c r="F52" s="176"/>
    </row>
    <row r="53" spans="1:6" x14ac:dyDescent="0.25">
      <c r="A53" s="306" t="s">
        <v>414</v>
      </c>
      <c r="B53" s="307">
        <v>12552</v>
      </c>
      <c r="C53" s="176"/>
      <c r="D53" s="176"/>
      <c r="E53" s="176"/>
      <c r="F53" s="176"/>
    </row>
    <row r="54" spans="1:6" x14ac:dyDescent="0.25">
      <c r="A54" s="305" t="s">
        <v>514</v>
      </c>
      <c r="B54" s="308">
        <f>SUM(B21:B53)</f>
        <v>1521197</v>
      </c>
    </row>
  </sheetData>
  <mergeCells count="18">
    <mergeCell ref="L6:S6"/>
    <mergeCell ref="L7:N7"/>
    <mergeCell ref="O7:R7"/>
    <mergeCell ref="S7:S8"/>
    <mergeCell ref="E17:F17"/>
    <mergeCell ref="J6:J8"/>
    <mergeCell ref="K6:K8"/>
    <mergeCell ref="J4:K4"/>
    <mergeCell ref="A1:U1"/>
    <mergeCell ref="M4:N4"/>
    <mergeCell ref="D4:G4"/>
    <mergeCell ref="Q4:R4"/>
    <mergeCell ref="B6:C7"/>
    <mergeCell ref="D6:D8"/>
    <mergeCell ref="E6:E8"/>
    <mergeCell ref="F6:I6"/>
    <mergeCell ref="F7:F8"/>
    <mergeCell ref="G7:G8"/>
  </mergeCells>
  <pageMargins left="0.7" right="0.7" top="0.78740157499999996" bottom="0.78740157499999996" header="0.3" footer="0.3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10" workbookViewId="0">
      <selection activeCell="O38" sqref="O38"/>
    </sheetView>
  </sheetViews>
  <sheetFormatPr defaultColWidth="8.7109375" defaultRowHeight="12.75" x14ac:dyDescent="0.2"/>
  <cols>
    <col min="1" max="16384" width="8.7109375" style="272"/>
  </cols>
  <sheetData>
    <row r="1" spans="1:7" ht="13.5" x14ac:dyDescent="0.25">
      <c r="A1" s="271" t="s">
        <v>349</v>
      </c>
      <c r="B1" s="271" t="s">
        <v>350</v>
      </c>
      <c r="C1" s="271" t="s">
        <v>351</v>
      </c>
      <c r="D1" s="271" t="s">
        <v>352</v>
      </c>
      <c r="E1" s="271" t="s">
        <v>353</v>
      </c>
    </row>
    <row r="2" spans="1:7" ht="13.5" x14ac:dyDescent="0.25">
      <c r="A2" s="273" t="s">
        <v>473</v>
      </c>
      <c r="B2" s="273" t="s">
        <v>474</v>
      </c>
      <c r="C2" s="273" t="s">
        <v>89</v>
      </c>
      <c r="D2" s="273" t="s">
        <v>475</v>
      </c>
      <c r="E2" s="273">
        <v>801</v>
      </c>
      <c r="F2" s="272">
        <v>1</v>
      </c>
      <c r="G2" s="272">
        <f t="shared" ref="G2:G33" si="0">E2*$F$2</f>
        <v>801</v>
      </c>
    </row>
    <row r="3" spans="1:7" ht="13.5" x14ac:dyDescent="0.25">
      <c r="A3" s="273" t="s">
        <v>473</v>
      </c>
      <c r="B3" s="273" t="s">
        <v>474</v>
      </c>
      <c r="C3" s="273" t="s">
        <v>89</v>
      </c>
      <c r="D3" s="273" t="s">
        <v>476</v>
      </c>
      <c r="E3" s="273" t="s">
        <v>559</v>
      </c>
      <c r="G3" s="272">
        <f t="shared" si="0"/>
        <v>1072</v>
      </c>
    </row>
    <row r="4" spans="1:7" ht="13.5" x14ac:dyDescent="0.25">
      <c r="A4" s="273" t="s">
        <v>473</v>
      </c>
      <c r="B4" s="273" t="s">
        <v>477</v>
      </c>
      <c r="C4" s="273" t="s">
        <v>89</v>
      </c>
      <c r="D4" s="273" t="s">
        <v>478</v>
      </c>
      <c r="E4" s="273" t="s">
        <v>558</v>
      </c>
      <c r="G4" s="272">
        <f t="shared" si="0"/>
        <v>409</v>
      </c>
    </row>
    <row r="5" spans="1:7" ht="13.5" x14ac:dyDescent="0.25">
      <c r="A5" s="273" t="s">
        <v>473</v>
      </c>
      <c r="B5" s="273" t="s">
        <v>477</v>
      </c>
      <c r="C5" s="273" t="s">
        <v>89</v>
      </c>
      <c r="D5" s="273" t="s">
        <v>479</v>
      </c>
      <c r="E5" s="273" t="s">
        <v>557</v>
      </c>
      <c r="G5" s="272">
        <f t="shared" si="0"/>
        <v>186</v>
      </c>
    </row>
    <row r="6" spans="1:7" ht="13.5" x14ac:dyDescent="0.25">
      <c r="A6" s="273" t="s">
        <v>473</v>
      </c>
      <c r="B6" s="273" t="s">
        <v>480</v>
      </c>
      <c r="C6" s="273" t="s">
        <v>89</v>
      </c>
      <c r="D6" s="273" t="s">
        <v>481</v>
      </c>
      <c r="E6" s="273" t="s">
        <v>556</v>
      </c>
      <c r="G6" s="272">
        <f t="shared" si="0"/>
        <v>922</v>
      </c>
    </row>
    <row r="7" spans="1:7" ht="13.5" x14ac:dyDescent="0.25">
      <c r="A7" s="273" t="s">
        <v>473</v>
      </c>
      <c r="B7" s="273" t="s">
        <v>482</v>
      </c>
      <c r="C7" s="273" t="s">
        <v>89</v>
      </c>
      <c r="D7" s="273" t="s">
        <v>483</v>
      </c>
      <c r="E7" s="273" t="s">
        <v>555</v>
      </c>
      <c r="G7" s="272">
        <f t="shared" si="0"/>
        <v>768</v>
      </c>
    </row>
    <row r="8" spans="1:7" ht="13.5" x14ac:dyDescent="0.25">
      <c r="A8" s="273" t="s">
        <v>473</v>
      </c>
      <c r="B8" s="273" t="s">
        <v>484</v>
      </c>
      <c r="C8" s="273" t="s">
        <v>92</v>
      </c>
      <c r="D8" s="273" t="s">
        <v>485</v>
      </c>
      <c r="E8" s="273" t="s">
        <v>554</v>
      </c>
      <c r="G8" s="272">
        <f t="shared" si="0"/>
        <v>1467</v>
      </c>
    </row>
    <row r="9" spans="1:7" ht="13.5" x14ac:dyDescent="0.25">
      <c r="A9" s="273" t="s">
        <v>473</v>
      </c>
      <c r="B9" s="273" t="s">
        <v>486</v>
      </c>
      <c r="C9" s="273" t="s">
        <v>89</v>
      </c>
      <c r="D9" s="273" t="s">
        <v>487</v>
      </c>
      <c r="E9" s="273" t="s">
        <v>553</v>
      </c>
      <c r="G9" s="272">
        <f t="shared" si="0"/>
        <v>811</v>
      </c>
    </row>
    <row r="10" spans="1:7" ht="13.5" x14ac:dyDescent="0.25">
      <c r="A10" s="273" t="s">
        <v>473</v>
      </c>
      <c r="B10" s="273" t="s">
        <v>486</v>
      </c>
      <c r="C10" s="273" t="s">
        <v>89</v>
      </c>
      <c r="D10" s="273" t="s">
        <v>488</v>
      </c>
      <c r="E10" s="273" t="s">
        <v>552</v>
      </c>
      <c r="G10" s="272">
        <f t="shared" si="0"/>
        <v>152</v>
      </c>
    </row>
    <row r="11" spans="1:7" ht="13.5" x14ac:dyDescent="0.25">
      <c r="A11" s="273" t="s">
        <v>473</v>
      </c>
      <c r="B11" s="273" t="s">
        <v>486</v>
      </c>
      <c r="C11" s="273" t="s">
        <v>89</v>
      </c>
      <c r="D11" s="273" t="s">
        <v>489</v>
      </c>
      <c r="E11" s="273" t="s">
        <v>551</v>
      </c>
      <c r="G11" s="272">
        <f t="shared" si="0"/>
        <v>104</v>
      </c>
    </row>
    <row r="12" spans="1:7" ht="13.5" x14ac:dyDescent="0.25">
      <c r="A12" s="273" t="s">
        <v>473</v>
      </c>
      <c r="B12" s="273" t="s">
        <v>490</v>
      </c>
      <c r="C12" s="273" t="s">
        <v>89</v>
      </c>
      <c r="D12" s="273" t="s">
        <v>491</v>
      </c>
      <c r="E12" s="273" t="s">
        <v>550</v>
      </c>
      <c r="G12" s="272">
        <f t="shared" si="0"/>
        <v>262</v>
      </c>
    </row>
    <row r="13" spans="1:7" ht="13.5" x14ac:dyDescent="0.25">
      <c r="A13" s="273" t="s">
        <v>492</v>
      </c>
      <c r="B13" s="273" t="s">
        <v>474</v>
      </c>
      <c r="C13" s="273" t="s">
        <v>89</v>
      </c>
      <c r="D13" s="273" t="s">
        <v>475</v>
      </c>
      <c r="E13" s="273" t="s">
        <v>549</v>
      </c>
      <c r="G13" s="272">
        <f t="shared" si="0"/>
        <v>95</v>
      </c>
    </row>
    <row r="14" spans="1:7" ht="13.5" x14ac:dyDescent="0.25">
      <c r="A14" s="273" t="s">
        <v>492</v>
      </c>
      <c r="B14" s="273" t="s">
        <v>474</v>
      </c>
      <c r="C14" s="273" t="s">
        <v>89</v>
      </c>
      <c r="D14" s="273" t="s">
        <v>476</v>
      </c>
      <c r="E14" s="273" t="s">
        <v>548</v>
      </c>
      <c r="G14" s="272">
        <f t="shared" si="0"/>
        <v>116</v>
      </c>
    </row>
    <row r="15" spans="1:7" ht="13.5" x14ac:dyDescent="0.25">
      <c r="A15" s="273" t="s">
        <v>492</v>
      </c>
      <c r="B15" s="273" t="s">
        <v>477</v>
      </c>
      <c r="C15" s="273" t="s">
        <v>89</v>
      </c>
      <c r="D15" s="273" t="s">
        <v>478</v>
      </c>
      <c r="E15" s="273" t="s">
        <v>547</v>
      </c>
      <c r="G15" s="272">
        <f t="shared" si="0"/>
        <v>80</v>
      </c>
    </row>
    <row r="16" spans="1:7" ht="13.5" x14ac:dyDescent="0.25">
      <c r="A16" s="273" t="s">
        <v>492</v>
      </c>
      <c r="B16" s="273" t="s">
        <v>477</v>
      </c>
      <c r="C16" s="273" t="s">
        <v>89</v>
      </c>
      <c r="D16" s="273" t="s">
        <v>479</v>
      </c>
      <c r="E16" s="273" t="s">
        <v>546</v>
      </c>
      <c r="G16" s="272">
        <f t="shared" si="0"/>
        <v>26</v>
      </c>
    </row>
    <row r="17" spans="1:7" ht="13.5" x14ac:dyDescent="0.25">
      <c r="A17" s="273" t="s">
        <v>492</v>
      </c>
      <c r="B17" s="273" t="s">
        <v>480</v>
      </c>
      <c r="C17" s="273" t="s">
        <v>89</v>
      </c>
      <c r="D17" s="273" t="s">
        <v>481</v>
      </c>
      <c r="E17" s="273" t="s">
        <v>545</v>
      </c>
      <c r="G17" s="272">
        <f t="shared" si="0"/>
        <v>130</v>
      </c>
    </row>
    <row r="18" spans="1:7" ht="13.5" x14ac:dyDescent="0.25">
      <c r="A18" s="273" t="s">
        <v>492</v>
      </c>
      <c r="B18" s="273" t="s">
        <v>482</v>
      </c>
      <c r="C18" s="273" t="s">
        <v>89</v>
      </c>
      <c r="D18" s="273" t="s">
        <v>483</v>
      </c>
      <c r="E18" s="273" t="s">
        <v>543</v>
      </c>
      <c r="G18" s="272">
        <f t="shared" si="0"/>
        <v>120</v>
      </c>
    </row>
    <row r="19" spans="1:7" ht="13.5" x14ac:dyDescent="0.25">
      <c r="A19" s="273" t="s">
        <v>492</v>
      </c>
      <c r="B19" s="273" t="s">
        <v>484</v>
      </c>
      <c r="C19" s="273" t="s">
        <v>92</v>
      </c>
      <c r="D19" s="273" t="s">
        <v>485</v>
      </c>
      <c r="E19" s="273" t="s">
        <v>544</v>
      </c>
      <c r="G19" s="272">
        <f t="shared" si="0"/>
        <v>244</v>
      </c>
    </row>
    <row r="20" spans="1:7" ht="13.5" x14ac:dyDescent="0.25">
      <c r="A20" s="273" t="s">
        <v>492</v>
      </c>
      <c r="B20" s="273" t="s">
        <v>486</v>
      </c>
      <c r="C20" s="273" t="s">
        <v>89</v>
      </c>
      <c r="D20" s="273" t="s">
        <v>487</v>
      </c>
      <c r="E20" s="273" t="s">
        <v>543</v>
      </c>
      <c r="G20" s="272">
        <f t="shared" si="0"/>
        <v>120</v>
      </c>
    </row>
    <row r="21" spans="1:7" ht="13.5" x14ac:dyDescent="0.25">
      <c r="A21" s="273" t="s">
        <v>492</v>
      </c>
      <c r="B21" s="273" t="s">
        <v>486</v>
      </c>
      <c r="C21" s="273" t="s">
        <v>89</v>
      </c>
      <c r="D21" s="273" t="s">
        <v>488</v>
      </c>
      <c r="E21" s="273" t="s">
        <v>539</v>
      </c>
      <c r="G21" s="272">
        <f t="shared" si="0"/>
        <v>28</v>
      </c>
    </row>
    <row r="22" spans="1:7" ht="13.5" x14ac:dyDescent="0.25">
      <c r="A22" s="273" t="s">
        <v>492</v>
      </c>
      <c r="B22" s="273" t="s">
        <v>486</v>
      </c>
      <c r="C22" s="273" t="s">
        <v>89</v>
      </c>
      <c r="D22" s="273" t="s">
        <v>489</v>
      </c>
      <c r="E22" s="273" t="s">
        <v>190</v>
      </c>
      <c r="G22" s="272">
        <f t="shared" si="0"/>
        <v>22</v>
      </c>
    </row>
    <row r="23" spans="1:7" ht="13.5" x14ac:dyDescent="0.25">
      <c r="A23" s="273" t="s">
        <v>492</v>
      </c>
      <c r="B23" s="273" t="s">
        <v>490</v>
      </c>
      <c r="C23" s="273" t="s">
        <v>89</v>
      </c>
      <c r="D23" s="273" t="s">
        <v>491</v>
      </c>
      <c r="E23" s="273" t="s">
        <v>403</v>
      </c>
      <c r="G23" s="272">
        <f t="shared" si="0"/>
        <v>25</v>
      </c>
    </row>
    <row r="24" spans="1:7" ht="13.5" x14ac:dyDescent="0.25">
      <c r="A24" s="273" t="s">
        <v>493</v>
      </c>
      <c r="B24" s="273" t="s">
        <v>474</v>
      </c>
      <c r="C24" s="273" t="s">
        <v>89</v>
      </c>
      <c r="D24" s="273" t="s">
        <v>475</v>
      </c>
      <c r="E24" s="273" t="s">
        <v>542</v>
      </c>
      <c r="G24" s="272">
        <f t="shared" si="0"/>
        <v>108</v>
      </c>
    </row>
    <row r="25" spans="1:7" ht="13.5" x14ac:dyDescent="0.25">
      <c r="A25" s="273" t="s">
        <v>493</v>
      </c>
      <c r="B25" s="273" t="s">
        <v>474</v>
      </c>
      <c r="C25" s="273" t="s">
        <v>89</v>
      </c>
      <c r="D25" s="273" t="s">
        <v>476</v>
      </c>
      <c r="E25" s="273" t="s">
        <v>541</v>
      </c>
      <c r="G25" s="272">
        <f t="shared" si="0"/>
        <v>134</v>
      </c>
    </row>
    <row r="26" spans="1:7" ht="13.5" x14ac:dyDescent="0.25">
      <c r="A26" s="273" t="s">
        <v>493</v>
      </c>
      <c r="B26" s="273" t="s">
        <v>477</v>
      </c>
      <c r="C26" s="273" t="s">
        <v>89</v>
      </c>
      <c r="D26" s="273" t="s">
        <v>478</v>
      </c>
      <c r="E26" s="273" t="s">
        <v>540</v>
      </c>
      <c r="G26" s="272">
        <f t="shared" si="0"/>
        <v>56</v>
      </c>
    </row>
    <row r="27" spans="1:7" ht="13.5" x14ac:dyDescent="0.25">
      <c r="A27" s="273" t="s">
        <v>493</v>
      </c>
      <c r="B27" s="273" t="s">
        <v>477</v>
      </c>
      <c r="C27" s="273" t="s">
        <v>89</v>
      </c>
      <c r="D27" s="273" t="s">
        <v>479</v>
      </c>
      <c r="E27" s="273" t="s">
        <v>539</v>
      </c>
      <c r="G27" s="272">
        <f t="shared" si="0"/>
        <v>28</v>
      </c>
    </row>
    <row r="28" spans="1:7" ht="13.5" x14ac:dyDescent="0.25">
      <c r="A28" s="273" t="s">
        <v>493</v>
      </c>
      <c r="B28" s="273" t="s">
        <v>480</v>
      </c>
      <c r="C28" s="273" t="s">
        <v>89</v>
      </c>
      <c r="D28" s="273" t="s">
        <v>481</v>
      </c>
      <c r="E28" s="273" t="s">
        <v>538</v>
      </c>
      <c r="G28" s="272">
        <f t="shared" si="0"/>
        <v>136</v>
      </c>
    </row>
    <row r="29" spans="1:7" ht="13.5" x14ac:dyDescent="0.25">
      <c r="A29" s="273" t="s">
        <v>493</v>
      </c>
      <c r="B29" s="273" t="s">
        <v>482</v>
      </c>
      <c r="C29" s="273" t="s">
        <v>89</v>
      </c>
      <c r="D29" s="273" t="s">
        <v>483</v>
      </c>
      <c r="E29" s="273" t="s">
        <v>537</v>
      </c>
      <c r="G29" s="272">
        <f t="shared" si="0"/>
        <v>127</v>
      </c>
    </row>
    <row r="30" spans="1:7" ht="13.5" x14ac:dyDescent="0.25">
      <c r="A30" s="273" t="s">
        <v>493</v>
      </c>
      <c r="B30" s="273" t="s">
        <v>484</v>
      </c>
      <c r="C30" s="273" t="s">
        <v>92</v>
      </c>
      <c r="D30" s="273" t="s">
        <v>485</v>
      </c>
      <c r="E30" s="273" t="s">
        <v>536</v>
      </c>
      <c r="G30" s="272">
        <f t="shared" si="0"/>
        <v>284</v>
      </c>
    </row>
    <row r="31" spans="1:7" ht="13.5" x14ac:dyDescent="0.25">
      <c r="A31" s="273" t="s">
        <v>493</v>
      </c>
      <c r="B31" s="273" t="s">
        <v>486</v>
      </c>
      <c r="C31" s="273" t="s">
        <v>89</v>
      </c>
      <c r="D31" s="273" t="s">
        <v>487</v>
      </c>
      <c r="E31" s="273" t="s">
        <v>535</v>
      </c>
      <c r="G31" s="272">
        <f t="shared" si="0"/>
        <v>94</v>
      </c>
    </row>
    <row r="32" spans="1:7" ht="13.5" x14ac:dyDescent="0.25">
      <c r="A32" s="273" t="s">
        <v>493</v>
      </c>
      <c r="B32" s="273" t="s">
        <v>486</v>
      </c>
      <c r="C32" s="273" t="s">
        <v>89</v>
      </c>
      <c r="D32" s="273" t="s">
        <v>488</v>
      </c>
      <c r="E32" s="273" t="s">
        <v>188</v>
      </c>
      <c r="G32" s="272">
        <f t="shared" si="0"/>
        <v>21</v>
      </c>
    </row>
    <row r="33" spans="1:7" ht="13.5" x14ac:dyDescent="0.25">
      <c r="A33" s="273" t="s">
        <v>493</v>
      </c>
      <c r="B33" s="273" t="s">
        <v>486</v>
      </c>
      <c r="C33" s="273" t="s">
        <v>89</v>
      </c>
      <c r="D33" s="273" t="s">
        <v>489</v>
      </c>
      <c r="E33" s="273" t="s">
        <v>259</v>
      </c>
      <c r="G33" s="272">
        <f t="shared" si="0"/>
        <v>16</v>
      </c>
    </row>
    <row r="34" spans="1:7" ht="13.5" x14ac:dyDescent="0.25">
      <c r="A34" s="273" t="s">
        <v>493</v>
      </c>
      <c r="B34" s="273" t="s">
        <v>490</v>
      </c>
      <c r="C34" s="273" t="s">
        <v>89</v>
      </c>
      <c r="D34" s="273" t="s">
        <v>491</v>
      </c>
      <c r="E34" s="273" t="s">
        <v>257</v>
      </c>
      <c r="G34" s="272">
        <f t="shared" ref="G34:G65" si="1">E34*$F$2</f>
        <v>15</v>
      </c>
    </row>
    <row r="35" spans="1:7" ht="13.5" x14ac:dyDescent="0.25">
      <c r="A35" s="273" t="s">
        <v>494</v>
      </c>
      <c r="B35" s="273" t="s">
        <v>474</v>
      </c>
      <c r="C35" s="273" t="s">
        <v>89</v>
      </c>
      <c r="D35" s="273" t="s">
        <v>475</v>
      </c>
      <c r="E35" s="273" t="s">
        <v>534</v>
      </c>
      <c r="G35" s="272">
        <f t="shared" si="1"/>
        <v>59</v>
      </c>
    </row>
    <row r="36" spans="1:7" ht="13.5" x14ac:dyDescent="0.25">
      <c r="A36" s="273" t="s">
        <v>494</v>
      </c>
      <c r="B36" s="273" t="s">
        <v>474</v>
      </c>
      <c r="C36" s="273" t="s">
        <v>89</v>
      </c>
      <c r="D36" s="273" t="s">
        <v>476</v>
      </c>
      <c r="E36" s="273" t="s">
        <v>533</v>
      </c>
      <c r="G36" s="272">
        <f t="shared" si="1"/>
        <v>109</v>
      </c>
    </row>
    <row r="37" spans="1:7" ht="13.5" x14ac:dyDescent="0.25">
      <c r="A37" s="273" t="s">
        <v>494</v>
      </c>
      <c r="B37" s="273" t="s">
        <v>477</v>
      </c>
      <c r="C37" s="273" t="s">
        <v>89</v>
      </c>
      <c r="D37" s="273" t="s">
        <v>478</v>
      </c>
      <c r="E37" s="273" t="s">
        <v>532</v>
      </c>
      <c r="G37" s="272">
        <f t="shared" si="1"/>
        <v>64</v>
      </c>
    </row>
    <row r="38" spans="1:7" ht="13.5" x14ac:dyDescent="0.25">
      <c r="A38" s="273" t="s">
        <v>494</v>
      </c>
      <c r="B38" s="273" t="s">
        <v>477</v>
      </c>
      <c r="C38" s="273" t="s">
        <v>89</v>
      </c>
      <c r="D38" s="273" t="s">
        <v>479</v>
      </c>
      <c r="E38" s="273" t="s">
        <v>178</v>
      </c>
      <c r="G38" s="272">
        <f t="shared" si="1"/>
        <v>14</v>
      </c>
    </row>
    <row r="39" spans="1:7" ht="13.5" x14ac:dyDescent="0.25">
      <c r="A39" s="273" t="s">
        <v>494</v>
      </c>
      <c r="B39" s="273" t="s">
        <v>480</v>
      </c>
      <c r="C39" s="273" t="s">
        <v>89</v>
      </c>
      <c r="D39" s="273" t="s">
        <v>481</v>
      </c>
      <c r="E39" s="273" t="s">
        <v>531</v>
      </c>
      <c r="G39" s="272">
        <f t="shared" si="1"/>
        <v>81</v>
      </c>
    </row>
    <row r="40" spans="1:7" ht="13.5" x14ac:dyDescent="0.25">
      <c r="A40" s="273" t="s">
        <v>494</v>
      </c>
      <c r="B40" s="273" t="s">
        <v>482</v>
      </c>
      <c r="C40" s="273" t="s">
        <v>89</v>
      </c>
      <c r="D40" s="273" t="s">
        <v>483</v>
      </c>
      <c r="E40" s="273" t="s">
        <v>530</v>
      </c>
      <c r="G40" s="272">
        <f t="shared" si="1"/>
        <v>82</v>
      </c>
    </row>
    <row r="41" spans="1:7" ht="13.5" x14ac:dyDescent="0.25">
      <c r="A41" s="273" t="s">
        <v>494</v>
      </c>
      <c r="B41" s="273" t="s">
        <v>484</v>
      </c>
      <c r="C41" s="273" t="s">
        <v>92</v>
      </c>
      <c r="D41" s="273" t="s">
        <v>485</v>
      </c>
      <c r="E41" s="273" t="s">
        <v>529</v>
      </c>
      <c r="G41" s="272">
        <f t="shared" si="1"/>
        <v>159</v>
      </c>
    </row>
    <row r="42" spans="1:7" ht="13.5" x14ac:dyDescent="0.25">
      <c r="A42" s="273" t="s">
        <v>494</v>
      </c>
      <c r="B42" s="273" t="s">
        <v>486</v>
      </c>
      <c r="C42" s="273" t="s">
        <v>89</v>
      </c>
      <c r="D42" s="273" t="s">
        <v>487</v>
      </c>
      <c r="E42" s="273" t="s">
        <v>528</v>
      </c>
      <c r="G42" s="272">
        <f t="shared" si="1"/>
        <v>101</v>
      </c>
    </row>
    <row r="43" spans="1:7" ht="13.5" x14ac:dyDescent="0.25">
      <c r="A43" s="273" t="s">
        <v>494</v>
      </c>
      <c r="B43" s="273" t="s">
        <v>486</v>
      </c>
      <c r="C43" s="273" t="s">
        <v>89</v>
      </c>
      <c r="D43" s="273" t="s">
        <v>488</v>
      </c>
      <c r="E43" s="273" t="s">
        <v>129</v>
      </c>
      <c r="G43" s="272">
        <f t="shared" si="1"/>
        <v>11</v>
      </c>
    </row>
    <row r="44" spans="1:7" ht="13.5" x14ac:dyDescent="0.25">
      <c r="A44" s="273" t="s">
        <v>494</v>
      </c>
      <c r="B44" s="273" t="s">
        <v>486</v>
      </c>
      <c r="C44" s="273" t="s">
        <v>89</v>
      </c>
      <c r="D44" s="273" t="s">
        <v>489</v>
      </c>
      <c r="E44" s="273" t="s">
        <v>398</v>
      </c>
      <c r="G44" s="272">
        <f t="shared" si="1"/>
        <v>5</v>
      </c>
    </row>
    <row r="45" spans="1:7" ht="13.5" x14ac:dyDescent="0.25">
      <c r="A45" s="273" t="s">
        <v>494</v>
      </c>
      <c r="B45" s="273" t="s">
        <v>490</v>
      </c>
      <c r="C45" s="273" t="s">
        <v>89</v>
      </c>
      <c r="D45" s="273" t="s">
        <v>491</v>
      </c>
      <c r="E45" s="273" t="s">
        <v>180</v>
      </c>
      <c r="G45" s="272">
        <f t="shared" si="1"/>
        <v>17</v>
      </c>
    </row>
    <row r="46" spans="1:7" ht="13.5" x14ac:dyDescent="0.25">
      <c r="A46" s="273" t="s">
        <v>495</v>
      </c>
      <c r="B46" s="273" t="s">
        <v>474</v>
      </c>
      <c r="C46" s="273" t="s">
        <v>89</v>
      </c>
      <c r="D46" s="273" t="s">
        <v>475</v>
      </c>
      <c r="E46" s="273" t="s">
        <v>396</v>
      </c>
      <c r="G46" s="272">
        <f t="shared" si="1"/>
        <v>3</v>
      </c>
    </row>
    <row r="47" spans="1:7" ht="13.5" x14ac:dyDescent="0.25">
      <c r="A47" s="273" t="s">
        <v>495</v>
      </c>
      <c r="B47" s="273" t="s">
        <v>474</v>
      </c>
      <c r="C47" s="273" t="s">
        <v>89</v>
      </c>
      <c r="D47" s="273" t="s">
        <v>476</v>
      </c>
      <c r="E47" s="273" t="s">
        <v>395</v>
      </c>
      <c r="G47" s="272">
        <f t="shared" si="1"/>
        <v>2</v>
      </c>
    </row>
    <row r="48" spans="1:7" ht="13.5" x14ac:dyDescent="0.25">
      <c r="A48" s="273" t="s">
        <v>495</v>
      </c>
      <c r="B48" s="273" t="s">
        <v>480</v>
      </c>
      <c r="C48" s="273" t="s">
        <v>89</v>
      </c>
      <c r="D48" s="273" t="s">
        <v>481</v>
      </c>
      <c r="E48" s="273" t="s">
        <v>395</v>
      </c>
      <c r="G48" s="272">
        <f t="shared" si="1"/>
        <v>2</v>
      </c>
    </row>
    <row r="49" spans="1:7" ht="13.5" x14ac:dyDescent="0.25">
      <c r="A49" s="273" t="s">
        <v>495</v>
      </c>
      <c r="B49" s="273" t="s">
        <v>486</v>
      </c>
      <c r="C49" s="273" t="s">
        <v>89</v>
      </c>
      <c r="D49" s="273" t="s">
        <v>487</v>
      </c>
      <c r="E49" s="273" t="s">
        <v>395</v>
      </c>
      <c r="G49" s="272">
        <f t="shared" si="1"/>
        <v>2</v>
      </c>
    </row>
    <row r="50" spans="1:7" ht="13.5" x14ac:dyDescent="0.25">
      <c r="A50" s="273" t="s">
        <v>496</v>
      </c>
      <c r="B50" s="273" t="s">
        <v>474</v>
      </c>
      <c r="C50" s="273" t="s">
        <v>89</v>
      </c>
      <c r="D50" s="273" t="s">
        <v>475</v>
      </c>
      <c r="E50" s="273" t="s">
        <v>527</v>
      </c>
      <c r="G50" s="272">
        <f t="shared" si="1"/>
        <v>286</v>
      </c>
    </row>
    <row r="51" spans="1:7" ht="13.5" x14ac:dyDescent="0.25">
      <c r="A51" s="273" t="s">
        <v>496</v>
      </c>
      <c r="B51" s="273" t="s">
        <v>474</v>
      </c>
      <c r="C51" s="273" t="s">
        <v>89</v>
      </c>
      <c r="D51" s="273" t="s">
        <v>476</v>
      </c>
      <c r="E51" s="273" t="s">
        <v>526</v>
      </c>
      <c r="G51" s="272">
        <f t="shared" si="1"/>
        <v>395</v>
      </c>
    </row>
    <row r="52" spans="1:7" ht="13.5" x14ac:dyDescent="0.25">
      <c r="A52" s="273" t="s">
        <v>496</v>
      </c>
      <c r="B52" s="273" t="s">
        <v>477</v>
      </c>
      <c r="C52" s="273" t="s">
        <v>89</v>
      </c>
      <c r="D52" s="273" t="s">
        <v>478</v>
      </c>
      <c r="E52" s="273" t="s">
        <v>525</v>
      </c>
      <c r="G52" s="272">
        <f t="shared" si="1"/>
        <v>192</v>
      </c>
    </row>
    <row r="53" spans="1:7" ht="13.5" x14ac:dyDescent="0.25">
      <c r="A53" s="273" t="s">
        <v>496</v>
      </c>
      <c r="B53" s="273" t="s">
        <v>477</v>
      </c>
      <c r="C53" s="273" t="s">
        <v>89</v>
      </c>
      <c r="D53" s="273" t="s">
        <v>479</v>
      </c>
      <c r="E53" s="273" t="s">
        <v>524</v>
      </c>
      <c r="G53" s="272">
        <f t="shared" si="1"/>
        <v>54</v>
      </c>
    </row>
    <row r="54" spans="1:7" ht="13.5" x14ac:dyDescent="0.25">
      <c r="A54" s="273" t="s">
        <v>496</v>
      </c>
      <c r="B54" s="273" t="s">
        <v>480</v>
      </c>
      <c r="C54" s="273" t="s">
        <v>89</v>
      </c>
      <c r="D54" s="273" t="s">
        <v>481</v>
      </c>
      <c r="E54" s="273" t="s">
        <v>523</v>
      </c>
      <c r="G54" s="272">
        <f t="shared" si="1"/>
        <v>334</v>
      </c>
    </row>
    <row r="55" spans="1:7" ht="13.5" x14ac:dyDescent="0.25">
      <c r="A55" s="273" t="s">
        <v>496</v>
      </c>
      <c r="B55" s="273" t="s">
        <v>482</v>
      </c>
      <c r="C55" s="273" t="s">
        <v>89</v>
      </c>
      <c r="D55" s="273" t="s">
        <v>483</v>
      </c>
      <c r="E55" s="273" t="s">
        <v>522</v>
      </c>
      <c r="G55" s="272">
        <f t="shared" si="1"/>
        <v>358</v>
      </c>
    </row>
    <row r="56" spans="1:7" ht="13.5" x14ac:dyDescent="0.25">
      <c r="A56" s="273" t="s">
        <v>496</v>
      </c>
      <c r="B56" s="273" t="s">
        <v>484</v>
      </c>
      <c r="C56" s="273" t="s">
        <v>92</v>
      </c>
      <c r="D56" s="273" t="s">
        <v>485</v>
      </c>
      <c r="E56" s="273" t="s">
        <v>521</v>
      </c>
      <c r="G56" s="272">
        <f t="shared" si="1"/>
        <v>531</v>
      </c>
    </row>
    <row r="57" spans="1:7" ht="13.5" x14ac:dyDescent="0.25">
      <c r="A57" s="273" t="s">
        <v>496</v>
      </c>
      <c r="B57" s="273" t="s">
        <v>486</v>
      </c>
      <c r="C57" s="273" t="s">
        <v>89</v>
      </c>
      <c r="D57" s="273" t="s">
        <v>487</v>
      </c>
      <c r="E57" s="273" t="s">
        <v>520</v>
      </c>
      <c r="G57" s="272">
        <f t="shared" si="1"/>
        <v>263</v>
      </c>
    </row>
    <row r="58" spans="1:7" ht="13.5" x14ac:dyDescent="0.25">
      <c r="A58" s="273" t="s">
        <v>496</v>
      </c>
      <c r="B58" s="273" t="s">
        <v>486</v>
      </c>
      <c r="C58" s="273" t="s">
        <v>89</v>
      </c>
      <c r="D58" s="273" t="s">
        <v>488</v>
      </c>
      <c r="E58" s="273" t="s">
        <v>519</v>
      </c>
      <c r="G58" s="272">
        <f t="shared" si="1"/>
        <v>62</v>
      </c>
    </row>
    <row r="59" spans="1:7" ht="13.5" x14ac:dyDescent="0.25">
      <c r="A59" s="273" t="s">
        <v>496</v>
      </c>
      <c r="B59" s="273" t="s">
        <v>486</v>
      </c>
      <c r="C59" s="273" t="s">
        <v>89</v>
      </c>
      <c r="D59" s="273" t="s">
        <v>489</v>
      </c>
      <c r="E59" s="273" t="s">
        <v>430</v>
      </c>
      <c r="G59" s="272">
        <f t="shared" si="1"/>
        <v>37</v>
      </c>
    </row>
    <row r="60" spans="1:7" ht="13.5" x14ac:dyDescent="0.25">
      <c r="A60" s="273" t="s">
        <v>496</v>
      </c>
      <c r="B60" s="273" t="s">
        <v>490</v>
      </c>
      <c r="C60" s="273" t="s">
        <v>89</v>
      </c>
      <c r="D60" s="273" t="s">
        <v>491</v>
      </c>
      <c r="E60" s="273" t="s">
        <v>518</v>
      </c>
      <c r="G60" s="272">
        <f t="shared" si="1"/>
        <v>77</v>
      </c>
    </row>
    <row r="61" spans="1:7" ht="13.5" x14ac:dyDescent="0.25">
      <c r="A61" s="273" t="s">
        <v>497</v>
      </c>
      <c r="B61" s="273" t="s">
        <v>474</v>
      </c>
      <c r="C61" s="273" t="s">
        <v>89</v>
      </c>
      <c r="D61" s="273" t="s">
        <v>475</v>
      </c>
      <c r="E61" s="273" t="s">
        <v>176</v>
      </c>
      <c r="G61" s="272">
        <f t="shared" si="1"/>
        <v>13</v>
      </c>
    </row>
    <row r="62" spans="1:7" ht="13.5" x14ac:dyDescent="0.25">
      <c r="A62" s="273" t="s">
        <v>497</v>
      </c>
      <c r="B62" s="273" t="s">
        <v>474</v>
      </c>
      <c r="C62" s="273" t="s">
        <v>89</v>
      </c>
      <c r="D62" s="273" t="s">
        <v>476</v>
      </c>
      <c r="E62" s="273" t="s">
        <v>259</v>
      </c>
      <c r="G62" s="272">
        <f t="shared" si="1"/>
        <v>16</v>
      </c>
    </row>
    <row r="63" spans="1:7" ht="13.5" x14ac:dyDescent="0.25">
      <c r="A63" s="273" t="s">
        <v>497</v>
      </c>
      <c r="B63" s="273" t="s">
        <v>477</v>
      </c>
      <c r="C63" s="273" t="s">
        <v>89</v>
      </c>
      <c r="D63" s="273" t="s">
        <v>478</v>
      </c>
      <c r="E63" s="273" t="s">
        <v>395</v>
      </c>
      <c r="G63" s="272">
        <f t="shared" si="1"/>
        <v>2</v>
      </c>
    </row>
    <row r="64" spans="1:7" ht="13.5" x14ac:dyDescent="0.25">
      <c r="A64" s="273" t="s">
        <v>497</v>
      </c>
      <c r="B64" s="273" t="s">
        <v>480</v>
      </c>
      <c r="C64" s="273" t="s">
        <v>89</v>
      </c>
      <c r="D64" s="273" t="s">
        <v>481</v>
      </c>
      <c r="E64" s="273" t="s">
        <v>178</v>
      </c>
      <c r="G64" s="272">
        <f t="shared" si="1"/>
        <v>14</v>
      </c>
    </row>
    <row r="65" spans="1:7" ht="13.5" x14ac:dyDescent="0.25">
      <c r="A65" s="273" t="s">
        <v>497</v>
      </c>
      <c r="B65" s="273" t="s">
        <v>482</v>
      </c>
      <c r="C65" s="273" t="s">
        <v>89</v>
      </c>
      <c r="D65" s="273" t="s">
        <v>483</v>
      </c>
      <c r="E65" s="273" t="s">
        <v>176</v>
      </c>
      <c r="G65" s="272">
        <f t="shared" si="1"/>
        <v>13</v>
      </c>
    </row>
    <row r="66" spans="1:7" ht="13.5" x14ac:dyDescent="0.25">
      <c r="A66" s="273" t="s">
        <v>497</v>
      </c>
      <c r="B66" s="273" t="s">
        <v>484</v>
      </c>
      <c r="C66" s="273" t="s">
        <v>92</v>
      </c>
      <c r="D66" s="273" t="s">
        <v>485</v>
      </c>
      <c r="E66" s="273" t="s">
        <v>178</v>
      </c>
      <c r="G66" s="272">
        <f t="shared" ref="G66:G78" si="2">E66*$F$2</f>
        <v>14</v>
      </c>
    </row>
    <row r="67" spans="1:7" ht="13.5" x14ac:dyDescent="0.25">
      <c r="A67" s="273" t="s">
        <v>497</v>
      </c>
      <c r="B67" s="273" t="s">
        <v>486</v>
      </c>
      <c r="C67" s="273" t="s">
        <v>89</v>
      </c>
      <c r="D67" s="273" t="s">
        <v>487</v>
      </c>
      <c r="E67" s="273" t="s">
        <v>402</v>
      </c>
      <c r="G67" s="272">
        <f t="shared" si="2"/>
        <v>9</v>
      </c>
    </row>
    <row r="68" spans="1:7" ht="13.5" x14ac:dyDescent="0.25">
      <c r="A68" s="273" t="s">
        <v>497</v>
      </c>
      <c r="B68" s="273" t="s">
        <v>486</v>
      </c>
      <c r="C68" s="273" t="s">
        <v>89</v>
      </c>
      <c r="D68" s="273" t="s">
        <v>488</v>
      </c>
      <c r="E68" s="273" t="s">
        <v>396</v>
      </c>
      <c r="G68" s="272">
        <f t="shared" si="2"/>
        <v>3</v>
      </c>
    </row>
    <row r="69" spans="1:7" ht="13.5" x14ac:dyDescent="0.25">
      <c r="A69" s="273" t="s">
        <v>497</v>
      </c>
      <c r="B69" s="273" t="s">
        <v>486</v>
      </c>
      <c r="C69" s="273" t="s">
        <v>89</v>
      </c>
      <c r="D69" s="273" t="s">
        <v>489</v>
      </c>
      <c r="E69" s="273" t="s">
        <v>396</v>
      </c>
      <c r="G69" s="272">
        <f t="shared" si="2"/>
        <v>3</v>
      </c>
    </row>
    <row r="70" spans="1:7" ht="13.5" x14ac:dyDescent="0.25">
      <c r="A70" s="273" t="s">
        <v>497</v>
      </c>
      <c r="B70" s="273" t="s">
        <v>490</v>
      </c>
      <c r="C70" s="273" t="s">
        <v>89</v>
      </c>
      <c r="D70" s="273" t="s">
        <v>491</v>
      </c>
      <c r="E70" s="273" t="s">
        <v>394</v>
      </c>
      <c r="G70" s="272">
        <f t="shared" si="2"/>
        <v>1</v>
      </c>
    </row>
    <row r="71" spans="1:7" ht="13.5" x14ac:dyDescent="0.25">
      <c r="A71" s="273" t="s">
        <v>498</v>
      </c>
      <c r="B71" s="273" t="s">
        <v>474</v>
      </c>
      <c r="C71" s="273" t="s">
        <v>89</v>
      </c>
      <c r="D71" s="273" t="s">
        <v>475</v>
      </c>
      <c r="E71" s="273" t="s">
        <v>395</v>
      </c>
      <c r="G71" s="272">
        <f t="shared" si="2"/>
        <v>2</v>
      </c>
    </row>
    <row r="72" spans="1:7" ht="13.5" x14ac:dyDescent="0.25">
      <c r="A72" s="273" t="s">
        <v>498</v>
      </c>
      <c r="B72" s="273" t="s">
        <v>474</v>
      </c>
      <c r="C72" s="273" t="s">
        <v>89</v>
      </c>
      <c r="D72" s="273" t="s">
        <v>476</v>
      </c>
      <c r="E72" s="273" t="s">
        <v>396</v>
      </c>
      <c r="G72" s="272">
        <f t="shared" si="2"/>
        <v>3</v>
      </c>
    </row>
    <row r="73" spans="1:7" ht="13.5" x14ac:dyDescent="0.25">
      <c r="A73" s="273" t="s">
        <v>498</v>
      </c>
      <c r="B73" s="273" t="s">
        <v>480</v>
      </c>
      <c r="C73" s="273" t="s">
        <v>89</v>
      </c>
      <c r="D73" s="273" t="s">
        <v>481</v>
      </c>
      <c r="E73" s="273" t="s">
        <v>398</v>
      </c>
      <c r="G73" s="272">
        <f t="shared" si="2"/>
        <v>5</v>
      </c>
    </row>
    <row r="74" spans="1:7" ht="13.5" x14ac:dyDescent="0.25">
      <c r="A74" s="273" t="s">
        <v>498</v>
      </c>
      <c r="B74" s="273" t="s">
        <v>482</v>
      </c>
      <c r="C74" s="273" t="s">
        <v>89</v>
      </c>
      <c r="D74" s="273" t="s">
        <v>483</v>
      </c>
      <c r="E74" s="273" t="s">
        <v>395</v>
      </c>
      <c r="G74" s="272">
        <f t="shared" si="2"/>
        <v>2</v>
      </c>
    </row>
    <row r="75" spans="1:7" ht="13.5" x14ac:dyDescent="0.25">
      <c r="A75" s="273" t="s">
        <v>498</v>
      </c>
      <c r="B75" s="273" t="s">
        <v>486</v>
      </c>
      <c r="C75" s="273" t="s">
        <v>89</v>
      </c>
      <c r="D75" s="273" t="s">
        <v>487</v>
      </c>
      <c r="E75" s="273" t="s">
        <v>394</v>
      </c>
      <c r="G75" s="272">
        <f t="shared" si="2"/>
        <v>1</v>
      </c>
    </row>
    <row r="76" spans="1:7" ht="13.5" x14ac:dyDescent="0.25">
      <c r="A76" s="273" t="s">
        <v>498</v>
      </c>
      <c r="B76" s="273" t="s">
        <v>486</v>
      </c>
      <c r="C76" s="273" t="s">
        <v>89</v>
      </c>
      <c r="D76" s="273" t="s">
        <v>488</v>
      </c>
      <c r="E76" s="273" t="s">
        <v>394</v>
      </c>
      <c r="G76" s="272">
        <f t="shared" si="2"/>
        <v>1</v>
      </c>
    </row>
    <row r="77" spans="1:7" ht="13.5" x14ac:dyDescent="0.25">
      <c r="A77" s="273" t="s">
        <v>499</v>
      </c>
      <c r="B77" s="273" t="s">
        <v>474</v>
      </c>
      <c r="C77" s="273" t="s">
        <v>89</v>
      </c>
      <c r="D77" s="273" t="s">
        <v>476</v>
      </c>
      <c r="E77" s="273" t="s">
        <v>394</v>
      </c>
      <c r="G77" s="272">
        <f t="shared" si="2"/>
        <v>1</v>
      </c>
    </row>
    <row r="78" spans="1:7" ht="13.5" x14ac:dyDescent="0.25">
      <c r="A78" s="273" t="s">
        <v>499</v>
      </c>
      <c r="B78" s="273" t="s">
        <v>484</v>
      </c>
      <c r="C78" s="273" t="s">
        <v>92</v>
      </c>
      <c r="D78" s="273" t="s">
        <v>485</v>
      </c>
      <c r="E78" s="273" t="s">
        <v>397</v>
      </c>
      <c r="G78" s="272">
        <f t="shared" si="2"/>
        <v>4</v>
      </c>
    </row>
    <row r="79" spans="1:7" x14ac:dyDescent="0.2">
      <c r="G79" s="272">
        <f>SUM(G2:G78)</f>
        <v>12386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opLeftCell="A4" workbookViewId="0">
      <selection activeCell="G82" sqref="G82"/>
    </sheetView>
  </sheetViews>
  <sheetFormatPr defaultRowHeight="15" x14ac:dyDescent="0.25"/>
  <cols>
    <col min="1" max="13" width="9.140625" style="322"/>
    <col min="14" max="14" width="13.85546875" style="322" customWidth="1"/>
    <col min="15" max="16" width="9.140625" style="322"/>
    <col min="17" max="17" width="12.5703125" style="322" customWidth="1"/>
    <col min="18" max="18" width="9.140625" style="322"/>
    <col min="19" max="19" width="12.7109375" style="322" customWidth="1"/>
    <col min="20" max="20" width="9.140625" style="322"/>
    <col min="21" max="21" width="14" style="322" customWidth="1"/>
    <col min="22" max="22" width="13.140625" style="322" customWidth="1"/>
    <col min="23" max="16384" width="9.140625" style="322"/>
  </cols>
  <sheetData>
    <row r="1" spans="1:26" x14ac:dyDescent="0.25">
      <c r="A1" s="186" t="s">
        <v>349</v>
      </c>
      <c r="B1" s="186" t="s">
        <v>350</v>
      </c>
      <c r="C1" s="186" t="s">
        <v>351</v>
      </c>
      <c r="D1" s="186" t="s">
        <v>352</v>
      </c>
      <c r="E1" s="186" t="s">
        <v>353</v>
      </c>
    </row>
    <row r="2" spans="1:26" x14ac:dyDescent="0.25">
      <c r="A2" s="319" t="s">
        <v>473</v>
      </c>
      <c r="B2" s="319" t="s">
        <v>474</v>
      </c>
      <c r="C2" s="319" t="s">
        <v>89</v>
      </c>
      <c r="D2" s="319" t="s">
        <v>475</v>
      </c>
      <c r="E2" s="319" t="s">
        <v>627</v>
      </c>
      <c r="F2" s="322">
        <v>1</v>
      </c>
      <c r="G2" s="322">
        <f>E2*$F$2</f>
        <v>2197</v>
      </c>
    </row>
    <row r="3" spans="1:26" x14ac:dyDescent="0.25">
      <c r="A3" s="319" t="s">
        <v>473</v>
      </c>
      <c r="B3" s="319" t="s">
        <v>474</v>
      </c>
      <c r="C3" s="319" t="s">
        <v>89</v>
      </c>
      <c r="D3" s="319" t="s">
        <v>476</v>
      </c>
      <c r="E3" s="319" t="s">
        <v>628</v>
      </c>
      <c r="G3" s="322">
        <f t="shared" ref="G3:G66" si="0">E3*$F$2</f>
        <v>2796</v>
      </c>
      <c r="L3" s="174" t="s">
        <v>604</v>
      </c>
      <c r="M3" s="174" t="s">
        <v>607</v>
      </c>
      <c r="N3" s="174" t="s">
        <v>351</v>
      </c>
      <c r="O3" s="174" t="s">
        <v>605</v>
      </c>
      <c r="P3" s="174" t="s">
        <v>606</v>
      </c>
      <c r="Q3" s="174" t="s">
        <v>608</v>
      </c>
      <c r="R3" s="174" t="s">
        <v>609</v>
      </c>
      <c r="S3" s="174" t="s">
        <v>610</v>
      </c>
      <c r="T3" s="174" t="s">
        <v>611</v>
      </c>
      <c r="U3" s="174" t="s">
        <v>349</v>
      </c>
      <c r="V3" s="174" t="s">
        <v>612</v>
      </c>
      <c r="W3" s="174" t="s">
        <v>613</v>
      </c>
      <c r="X3" s="174" t="s">
        <v>614</v>
      </c>
      <c r="Y3" s="174" t="s">
        <v>615</v>
      </c>
      <c r="Z3" s="174" t="s">
        <v>616</v>
      </c>
    </row>
    <row r="4" spans="1:26" x14ac:dyDescent="0.25">
      <c r="A4" s="319" t="s">
        <v>473</v>
      </c>
      <c r="B4" s="319" t="s">
        <v>477</v>
      </c>
      <c r="C4" s="319" t="s">
        <v>89</v>
      </c>
      <c r="D4" s="319" t="s">
        <v>478</v>
      </c>
      <c r="E4" s="319" t="s">
        <v>629</v>
      </c>
      <c r="G4" s="322">
        <f t="shared" si="0"/>
        <v>1011</v>
      </c>
      <c r="L4" s="227" t="s">
        <v>617</v>
      </c>
      <c r="M4" s="227" t="s">
        <v>617</v>
      </c>
      <c r="N4" s="227" t="s">
        <v>617</v>
      </c>
      <c r="O4" s="227" t="s">
        <v>617</v>
      </c>
      <c r="P4" s="227" t="s">
        <v>617</v>
      </c>
      <c r="Q4" s="227" t="s">
        <v>617</v>
      </c>
      <c r="R4" s="227" t="s">
        <v>617</v>
      </c>
      <c r="S4" s="227" t="s">
        <v>617</v>
      </c>
      <c r="T4" s="227" t="s">
        <v>617</v>
      </c>
      <c r="U4" s="227" t="s">
        <v>617</v>
      </c>
      <c r="V4" s="227" t="s">
        <v>617</v>
      </c>
      <c r="W4" s="227" t="s">
        <v>617</v>
      </c>
      <c r="X4" s="227" t="s">
        <v>617</v>
      </c>
      <c r="Y4" s="227" t="s">
        <v>617</v>
      </c>
      <c r="Z4" s="227" t="s">
        <v>617</v>
      </c>
    </row>
    <row r="5" spans="1:26" x14ac:dyDescent="0.25">
      <c r="A5" s="319" t="s">
        <v>473</v>
      </c>
      <c r="B5" s="319" t="s">
        <v>477</v>
      </c>
      <c r="C5" s="319" t="s">
        <v>89</v>
      </c>
      <c r="D5" s="319" t="s">
        <v>479</v>
      </c>
      <c r="E5" s="319" t="s">
        <v>630</v>
      </c>
      <c r="G5" s="322">
        <f t="shared" si="0"/>
        <v>438</v>
      </c>
      <c r="L5" s="602"/>
      <c r="M5" s="174" t="s">
        <v>429</v>
      </c>
      <c r="N5" s="602"/>
      <c r="O5" s="602"/>
      <c r="P5" s="602"/>
      <c r="Q5" s="602"/>
      <c r="R5" s="602"/>
      <c r="S5" s="602"/>
      <c r="T5" s="602"/>
      <c r="U5" s="602"/>
      <c r="V5" s="602"/>
      <c r="W5" s="334"/>
      <c r="X5" s="334"/>
      <c r="Y5" s="334"/>
      <c r="Z5" s="334"/>
    </row>
    <row r="6" spans="1:26" x14ac:dyDescent="0.25">
      <c r="A6" s="319" t="s">
        <v>473</v>
      </c>
      <c r="B6" s="319" t="s">
        <v>480</v>
      </c>
      <c r="C6" s="319" t="s">
        <v>89</v>
      </c>
      <c r="D6" s="319" t="s">
        <v>481</v>
      </c>
      <c r="E6" s="319" t="s">
        <v>631</v>
      </c>
      <c r="G6" s="322">
        <f t="shared" si="0"/>
        <v>2616</v>
      </c>
      <c r="L6" s="602"/>
      <c r="M6" s="603" t="s">
        <v>667</v>
      </c>
      <c r="N6" s="603"/>
      <c r="O6" s="603"/>
      <c r="P6" s="603"/>
      <c r="Q6" s="603"/>
      <c r="R6" s="603" t="s">
        <v>668</v>
      </c>
      <c r="S6" s="603"/>
      <c r="T6" s="603"/>
      <c r="U6" s="603"/>
      <c r="V6" s="603"/>
      <c r="W6" s="334"/>
      <c r="X6" s="334"/>
      <c r="Y6" s="334"/>
      <c r="Z6" s="334"/>
    </row>
    <row r="7" spans="1:26" x14ac:dyDescent="0.25">
      <c r="A7" s="319" t="s">
        <v>473</v>
      </c>
      <c r="B7" s="319" t="s">
        <v>482</v>
      </c>
      <c r="C7" s="319" t="s">
        <v>89</v>
      </c>
      <c r="D7" s="319" t="s">
        <v>483</v>
      </c>
      <c r="E7" s="319" t="s">
        <v>632</v>
      </c>
      <c r="G7" s="322">
        <f t="shared" si="0"/>
        <v>2385</v>
      </c>
      <c r="L7" s="174" t="s">
        <v>392</v>
      </c>
      <c r="M7" s="227" t="s">
        <v>393</v>
      </c>
      <c r="N7" s="227" t="s">
        <v>669</v>
      </c>
      <c r="O7" s="227" t="s">
        <v>670</v>
      </c>
      <c r="P7" s="227" t="s">
        <v>671</v>
      </c>
      <c r="Q7" s="227" t="s">
        <v>672</v>
      </c>
      <c r="R7" s="227" t="s">
        <v>393</v>
      </c>
      <c r="S7" s="227" t="s">
        <v>669</v>
      </c>
      <c r="T7" s="227" t="s">
        <v>670</v>
      </c>
      <c r="U7" s="227" t="s">
        <v>671</v>
      </c>
      <c r="V7" s="227" t="s">
        <v>672</v>
      </c>
      <c r="W7" s="334"/>
      <c r="X7" s="334"/>
      <c r="Y7" s="334"/>
      <c r="Z7" s="334"/>
    </row>
    <row r="8" spans="1:26" x14ac:dyDescent="0.25">
      <c r="A8" s="319" t="s">
        <v>473</v>
      </c>
      <c r="B8" s="319" t="s">
        <v>484</v>
      </c>
      <c r="C8" s="319" t="s">
        <v>92</v>
      </c>
      <c r="D8" s="319" t="s">
        <v>485</v>
      </c>
      <c r="E8" s="319" t="s">
        <v>633</v>
      </c>
      <c r="G8" s="322">
        <f t="shared" si="0"/>
        <v>4202</v>
      </c>
      <c r="L8" s="227" t="s">
        <v>394</v>
      </c>
      <c r="M8" s="225">
        <v>141834</v>
      </c>
      <c r="N8" s="225">
        <v>121902008</v>
      </c>
      <c r="O8" s="225">
        <v>1895700</v>
      </c>
      <c r="P8" s="225">
        <v>0</v>
      </c>
      <c r="Q8" s="225">
        <v>0</v>
      </c>
      <c r="R8" s="225">
        <v>97020</v>
      </c>
      <c r="S8" s="225">
        <v>83431997</v>
      </c>
      <c r="T8" s="225">
        <v>1158900</v>
      </c>
      <c r="U8" s="225">
        <v>0</v>
      </c>
      <c r="V8" s="225">
        <v>0</v>
      </c>
      <c r="W8" s="334"/>
      <c r="X8" s="334"/>
      <c r="Y8" s="334"/>
      <c r="Z8" s="334"/>
    </row>
    <row r="9" spans="1:26" x14ac:dyDescent="0.25">
      <c r="A9" s="319" t="s">
        <v>473</v>
      </c>
      <c r="B9" s="319" t="s">
        <v>486</v>
      </c>
      <c r="C9" s="319" t="s">
        <v>89</v>
      </c>
      <c r="D9" s="319" t="s">
        <v>487</v>
      </c>
      <c r="E9" s="319" t="s">
        <v>634</v>
      </c>
      <c r="G9" s="322">
        <f t="shared" si="0"/>
        <v>2010</v>
      </c>
      <c r="L9" s="227" t="s">
        <v>395</v>
      </c>
      <c r="M9" s="225">
        <v>213362</v>
      </c>
      <c r="N9" s="225">
        <v>144475786</v>
      </c>
      <c r="O9" s="225">
        <v>1981650</v>
      </c>
      <c r="P9" s="225">
        <v>85000</v>
      </c>
      <c r="Q9" s="225">
        <v>0</v>
      </c>
      <c r="R9" s="225">
        <v>145665</v>
      </c>
      <c r="S9" s="225">
        <v>96064927</v>
      </c>
      <c r="T9" s="225">
        <v>1326600</v>
      </c>
      <c r="U9" s="225">
        <v>48000</v>
      </c>
      <c r="V9" s="225">
        <v>0</v>
      </c>
      <c r="W9" s="334"/>
      <c r="X9" s="334"/>
      <c r="Y9" s="334"/>
      <c r="Z9" s="334"/>
    </row>
    <row r="10" spans="1:26" x14ac:dyDescent="0.25">
      <c r="A10" s="319" t="s">
        <v>473</v>
      </c>
      <c r="B10" s="319" t="s">
        <v>486</v>
      </c>
      <c r="C10" s="319" t="s">
        <v>89</v>
      </c>
      <c r="D10" s="319" t="s">
        <v>488</v>
      </c>
      <c r="E10" s="319" t="s">
        <v>499</v>
      </c>
      <c r="G10" s="322">
        <f t="shared" si="0"/>
        <v>500</v>
      </c>
      <c r="L10" s="227" t="s">
        <v>396</v>
      </c>
      <c r="M10" s="225">
        <v>57895</v>
      </c>
      <c r="N10" s="225">
        <v>23814747</v>
      </c>
      <c r="O10" s="225">
        <v>4793250</v>
      </c>
      <c r="P10" s="225">
        <v>0</v>
      </c>
      <c r="Q10" s="225">
        <v>61230489</v>
      </c>
      <c r="R10" s="225">
        <v>40733</v>
      </c>
      <c r="S10" s="225">
        <v>16551294</v>
      </c>
      <c r="T10" s="225">
        <v>3322425</v>
      </c>
      <c r="U10" s="225">
        <v>0</v>
      </c>
      <c r="V10" s="225">
        <v>43708296</v>
      </c>
      <c r="W10" s="334"/>
      <c r="X10" s="334"/>
      <c r="Y10" s="334"/>
      <c r="Z10" s="334"/>
    </row>
    <row r="11" spans="1:26" x14ac:dyDescent="0.25">
      <c r="A11" s="319" t="s">
        <v>473</v>
      </c>
      <c r="B11" s="319" t="s">
        <v>486</v>
      </c>
      <c r="C11" s="319" t="s">
        <v>89</v>
      </c>
      <c r="D11" s="319" t="s">
        <v>489</v>
      </c>
      <c r="E11" s="319" t="s">
        <v>492</v>
      </c>
      <c r="G11" s="322">
        <f t="shared" si="0"/>
        <v>201</v>
      </c>
      <c r="L11" s="227" t="s">
        <v>397</v>
      </c>
      <c r="M11" s="225">
        <v>136134</v>
      </c>
      <c r="N11" s="225">
        <v>53888182</v>
      </c>
      <c r="O11" s="225">
        <v>1801725</v>
      </c>
      <c r="P11" s="225">
        <v>0</v>
      </c>
      <c r="Q11" s="225">
        <v>0</v>
      </c>
      <c r="R11" s="225">
        <v>93127</v>
      </c>
      <c r="S11" s="225">
        <v>37069058</v>
      </c>
      <c r="T11" s="225">
        <v>1248075</v>
      </c>
      <c r="U11" s="225">
        <v>0</v>
      </c>
      <c r="V11" s="225">
        <v>0</v>
      </c>
      <c r="W11" s="334"/>
      <c r="X11" s="334"/>
      <c r="Y11" s="334"/>
      <c r="Z11" s="334"/>
    </row>
    <row r="12" spans="1:26" x14ac:dyDescent="0.25">
      <c r="A12" s="319" t="s">
        <v>473</v>
      </c>
      <c r="B12" s="319" t="s">
        <v>490</v>
      </c>
      <c r="C12" s="319" t="s">
        <v>89</v>
      </c>
      <c r="D12" s="319" t="s">
        <v>491</v>
      </c>
      <c r="E12" s="319" t="s">
        <v>635</v>
      </c>
      <c r="G12" s="322">
        <f t="shared" si="0"/>
        <v>643</v>
      </c>
      <c r="L12" s="227" t="s">
        <v>398</v>
      </c>
      <c r="M12" s="225">
        <v>229</v>
      </c>
      <c r="N12" s="225">
        <v>154884</v>
      </c>
      <c r="O12" s="225">
        <v>0</v>
      </c>
      <c r="P12" s="225">
        <v>0</v>
      </c>
      <c r="Q12" s="225">
        <v>0</v>
      </c>
      <c r="R12" s="225">
        <v>145</v>
      </c>
      <c r="S12" s="225">
        <v>99288</v>
      </c>
      <c r="T12" s="225">
        <v>0</v>
      </c>
      <c r="U12" s="225">
        <v>0</v>
      </c>
      <c r="V12" s="225">
        <v>0</v>
      </c>
      <c r="W12" s="334"/>
      <c r="X12" s="334"/>
      <c r="Y12" s="334"/>
      <c r="Z12" s="334"/>
    </row>
    <row r="13" spans="1:26" x14ac:dyDescent="0.25">
      <c r="A13" s="319" t="s">
        <v>492</v>
      </c>
      <c r="B13" s="319" t="s">
        <v>474</v>
      </c>
      <c r="C13" s="319" t="s">
        <v>89</v>
      </c>
      <c r="D13" s="319" t="s">
        <v>475</v>
      </c>
      <c r="E13" s="319" t="s">
        <v>636</v>
      </c>
      <c r="G13" s="322">
        <f t="shared" si="0"/>
        <v>307</v>
      </c>
      <c r="L13" s="227" t="s">
        <v>399</v>
      </c>
      <c r="M13" s="225">
        <v>101079</v>
      </c>
      <c r="N13" s="225">
        <v>17784021</v>
      </c>
      <c r="O13" s="225">
        <v>61575</v>
      </c>
      <c r="P13" s="225">
        <v>0</v>
      </c>
      <c r="Q13" s="225">
        <v>0</v>
      </c>
      <c r="R13" s="225">
        <v>73403</v>
      </c>
      <c r="S13" s="225">
        <v>12493683</v>
      </c>
      <c r="T13" s="225">
        <v>37650</v>
      </c>
      <c r="U13" s="225">
        <v>0</v>
      </c>
      <c r="V13" s="225">
        <v>0</v>
      </c>
      <c r="W13" s="334"/>
      <c r="X13" s="334"/>
      <c r="Y13" s="334"/>
      <c r="Z13" s="334"/>
    </row>
    <row r="14" spans="1:26" x14ac:dyDescent="0.25">
      <c r="A14" s="319" t="s">
        <v>492</v>
      </c>
      <c r="B14" s="319" t="s">
        <v>474</v>
      </c>
      <c r="C14" s="319" t="s">
        <v>89</v>
      </c>
      <c r="D14" s="319" t="s">
        <v>476</v>
      </c>
      <c r="E14" s="319" t="s">
        <v>637</v>
      </c>
      <c r="G14" s="322">
        <f t="shared" si="0"/>
        <v>355</v>
      </c>
      <c r="L14" s="227" t="s">
        <v>400</v>
      </c>
      <c r="M14" s="225">
        <v>20156</v>
      </c>
      <c r="N14" s="225">
        <v>4075819</v>
      </c>
      <c r="O14" s="225">
        <v>0</v>
      </c>
      <c r="P14" s="225">
        <v>0</v>
      </c>
      <c r="Q14" s="225">
        <v>0</v>
      </c>
      <c r="R14" s="225">
        <v>14484</v>
      </c>
      <c r="S14" s="225">
        <v>2893826</v>
      </c>
      <c r="T14" s="225">
        <v>0</v>
      </c>
      <c r="U14" s="225">
        <v>0</v>
      </c>
      <c r="V14" s="225">
        <v>0</v>
      </c>
      <c r="W14" s="334"/>
      <c r="X14" s="334"/>
      <c r="Y14" s="334"/>
      <c r="Z14" s="334"/>
    </row>
    <row r="15" spans="1:26" x14ac:dyDescent="0.25">
      <c r="A15" s="319" t="s">
        <v>492</v>
      </c>
      <c r="B15" s="319" t="s">
        <v>477</v>
      </c>
      <c r="C15" s="319" t="s">
        <v>89</v>
      </c>
      <c r="D15" s="319" t="s">
        <v>478</v>
      </c>
      <c r="E15" s="319" t="s">
        <v>638</v>
      </c>
      <c r="G15" s="322">
        <f t="shared" si="0"/>
        <v>196</v>
      </c>
      <c r="L15" s="227" t="s">
        <v>401</v>
      </c>
      <c r="M15" s="225">
        <v>8864</v>
      </c>
      <c r="N15" s="225">
        <v>3262858</v>
      </c>
      <c r="O15" s="225">
        <v>0</v>
      </c>
      <c r="P15" s="225">
        <v>0</v>
      </c>
      <c r="Q15" s="225">
        <v>0</v>
      </c>
      <c r="R15" s="225">
        <v>6153</v>
      </c>
      <c r="S15" s="225">
        <v>2282687</v>
      </c>
      <c r="T15" s="225">
        <v>0</v>
      </c>
      <c r="U15" s="225">
        <v>0</v>
      </c>
      <c r="V15" s="225">
        <v>0</v>
      </c>
      <c r="W15" s="334"/>
      <c r="X15" s="334"/>
      <c r="Y15" s="334"/>
      <c r="Z15" s="334"/>
    </row>
    <row r="16" spans="1:26" x14ac:dyDescent="0.25">
      <c r="A16" s="319" t="s">
        <v>492</v>
      </c>
      <c r="B16" s="319" t="s">
        <v>477</v>
      </c>
      <c r="C16" s="319" t="s">
        <v>89</v>
      </c>
      <c r="D16" s="319" t="s">
        <v>479</v>
      </c>
      <c r="E16" s="319" t="s">
        <v>639</v>
      </c>
      <c r="G16" s="322">
        <f t="shared" si="0"/>
        <v>65</v>
      </c>
      <c r="L16" s="227" t="s">
        <v>402</v>
      </c>
      <c r="M16" s="225">
        <v>2073</v>
      </c>
      <c r="N16" s="225">
        <v>838748</v>
      </c>
      <c r="O16" s="225">
        <v>0</v>
      </c>
      <c r="P16" s="225">
        <v>0</v>
      </c>
      <c r="Q16" s="225">
        <v>0</v>
      </c>
      <c r="R16" s="225">
        <v>1456</v>
      </c>
      <c r="S16" s="225">
        <v>584415</v>
      </c>
      <c r="T16" s="225">
        <v>0</v>
      </c>
      <c r="U16" s="225">
        <v>0</v>
      </c>
      <c r="V16" s="225">
        <v>0</v>
      </c>
      <c r="W16" s="334"/>
      <c r="X16" s="334"/>
      <c r="Y16" s="334"/>
      <c r="Z16" s="334"/>
    </row>
    <row r="17" spans="1:26" x14ac:dyDescent="0.25">
      <c r="A17" s="319" t="s">
        <v>492</v>
      </c>
      <c r="B17" s="319" t="s">
        <v>480</v>
      </c>
      <c r="C17" s="319" t="s">
        <v>89</v>
      </c>
      <c r="D17" s="319" t="s">
        <v>481</v>
      </c>
      <c r="E17" s="319" t="s">
        <v>640</v>
      </c>
      <c r="G17" s="322">
        <f t="shared" si="0"/>
        <v>392</v>
      </c>
      <c r="L17" s="227" t="s">
        <v>175</v>
      </c>
      <c r="M17" s="225">
        <v>130703</v>
      </c>
      <c r="N17" s="225">
        <v>58605547</v>
      </c>
      <c r="O17" s="225">
        <v>1193925</v>
      </c>
      <c r="P17" s="225">
        <v>0</v>
      </c>
      <c r="Q17" s="225">
        <v>0</v>
      </c>
      <c r="R17" s="225">
        <v>86694</v>
      </c>
      <c r="S17" s="225">
        <v>37637722</v>
      </c>
      <c r="T17" s="225">
        <v>724050</v>
      </c>
      <c r="U17" s="225">
        <v>0</v>
      </c>
      <c r="V17" s="225">
        <v>0</v>
      </c>
      <c r="W17" s="334"/>
      <c r="X17" s="334"/>
      <c r="Y17" s="334"/>
      <c r="Z17" s="334"/>
    </row>
    <row r="18" spans="1:26" x14ac:dyDescent="0.25">
      <c r="A18" s="319" t="s">
        <v>492</v>
      </c>
      <c r="B18" s="319" t="s">
        <v>482</v>
      </c>
      <c r="C18" s="319" t="s">
        <v>89</v>
      </c>
      <c r="D18" s="319" t="s">
        <v>483</v>
      </c>
      <c r="E18" s="319" t="s">
        <v>641</v>
      </c>
      <c r="G18" s="322">
        <f t="shared" si="0"/>
        <v>417</v>
      </c>
      <c r="L18" s="227" t="s">
        <v>176</v>
      </c>
      <c r="M18" s="225">
        <v>71695</v>
      </c>
      <c r="N18" s="225">
        <v>37979664</v>
      </c>
      <c r="O18" s="225">
        <v>784950</v>
      </c>
      <c r="P18" s="225">
        <v>0</v>
      </c>
      <c r="Q18" s="225">
        <v>0</v>
      </c>
      <c r="R18" s="225">
        <v>52262</v>
      </c>
      <c r="S18" s="225">
        <v>27649076</v>
      </c>
      <c r="T18" s="225">
        <v>588000</v>
      </c>
      <c r="U18" s="225">
        <v>0</v>
      </c>
      <c r="V18" s="225">
        <v>0</v>
      </c>
      <c r="W18" s="334"/>
      <c r="X18" s="334"/>
      <c r="Y18" s="334"/>
      <c r="Z18" s="334"/>
    </row>
    <row r="19" spans="1:26" x14ac:dyDescent="0.25">
      <c r="A19" s="319" t="s">
        <v>492</v>
      </c>
      <c r="B19" s="319" t="s">
        <v>484</v>
      </c>
      <c r="C19" s="319" t="s">
        <v>92</v>
      </c>
      <c r="D19" s="319" t="s">
        <v>485</v>
      </c>
      <c r="E19" s="319" t="s">
        <v>642</v>
      </c>
      <c r="G19" s="322">
        <f t="shared" si="0"/>
        <v>653</v>
      </c>
      <c r="L19" s="227" t="s">
        <v>178</v>
      </c>
      <c r="M19" s="225">
        <v>104290</v>
      </c>
      <c r="N19" s="225">
        <v>58855992</v>
      </c>
      <c r="O19" s="225">
        <v>1081050</v>
      </c>
      <c r="P19" s="225">
        <v>0</v>
      </c>
      <c r="Q19" s="225">
        <v>0</v>
      </c>
      <c r="R19" s="225">
        <v>68397</v>
      </c>
      <c r="S19" s="225">
        <v>38079017</v>
      </c>
      <c r="T19" s="225">
        <v>653325</v>
      </c>
      <c r="U19" s="225">
        <v>0</v>
      </c>
      <c r="V19" s="225">
        <v>0</v>
      </c>
      <c r="W19" s="334"/>
      <c r="X19" s="334"/>
      <c r="Y19" s="334"/>
      <c r="Z19" s="334"/>
    </row>
    <row r="20" spans="1:26" x14ac:dyDescent="0.25">
      <c r="A20" s="319" t="s">
        <v>492</v>
      </c>
      <c r="B20" s="319" t="s">
        <v>486</v>
      </c>
      <c r="C20" s="319" t="s">
        <v>89</v>
      </c>
      <c r="D20" s="319" t="s">
        <v>487</v>
      </c>
      <c r="E20" s="319" t="s">
        <v>643</v>
      </c>
      <c r="G20" s="322">
        <f t="shared" si="0"/>
        <v>300</v>
      </c>
      <c r="L20" s="227" t="s">
        <v>257</v>
      </c>
      <c r="M20" s="225">
        <v>52732</v>
      </c>
      <c r="N20" s="225">
        <v>35622947</v>
      </c>
      <c r="O20" s="225">
        <v>428400</v>
      </c>
      <c r="P20" s="225">
        <v>0</v>
      </c>
      <c r="Q20" s="225">
        <v>0</v>
      </c>
      <c r="R20" s="225">
        <v>36239</v>
      </c>
      <c r="S20" s="225">
        <v>23924476</v>
      </c>
      <c r="T20" s="225">
        <v>294300</v>
      </c>
      <c r="U20" s="225">
        <v>0</v>
      </c>
      <c r="V20" s="225">
        <v>0</v>
      </c>
      <c r="W20" s="334"/>
      <c r="X20" s="334"/>
      <c r="Y20" s="334"/>
      <c r="Z20" s="334"/>
    </row>
    <row r="21" spans="1:26" x14ac:dyDescent="0.25">
      <c r="A21" s="319" t="s">
        <v>492</v>
      </c>
      <c r="B21" s="319" t="s">
        <v>486</v>
      </c>
      <c r="C21" s="319" t="s">
        <v>89</v>
      </c>
      <c r="D21" s="319" t="s">
        <v>488</v>
      </c>
      <c r="E21" s="319" t="s">
        <v>644</v>
      </c>
      <c r="G21" s="322">
        <f t="shared" si="0"/>
        <v>83</v>
      </c>
      <c r="L21" s="227" t="s">
        <v>259</v>
      </c>
      <c r="M21" s="225">
        <v>76228</v>
      </c>
      <c r="N21" s="225">
        <v>32496286</v>
      </c>
      <c r="O21" s="225">
        <v>421200</v>
      </c>
      <c r="P21" s="225">
        <v>0</v>
      </c>
      <c r="Q21" s="225">
        <v>0</v>
      </c>
      <c r="R21" s="225">
        <v>55468</v>
      </c>
      <c r="S21" s="225">
        <v>23800058</v>
      </c>
      <c r="T21" s="225">
        <v>312750</v>
      </c>
      <c r="U21" s="225">
        <v>0</v>
      </c>
      <c r="V21" s="225">
        <v>0</v>
      </c>
      <c r="W21" s="334"/>
      <c r="X21" s="334"/>
      <c r="Y21" s="334"/>
      <c r="Z21" s="334"/>
    </row>
    <row r="22" spans="1:26" x14ac:dyDescent="0.25">
      <c r="A22" s="319" t="s">
        <v>492</v>
      </c>
      <c r="B22" s="319" t="s">
        <v>486</v>
      </c>
      <c r="C22" s="319" t="s">
        <v>89</v>
      </c>
      <c r="D22" s="319" t="s">
        <v>489</v>
      </c>
      <c r="E22" s="319" t="s">
        <v>585</v>
      </c>
      <c r="G22" s="322">
        <f t="shared" si="0"/>
        <v>30</v>
      </c>
      <c r="L22" s="227" t="s">
        <v>180</v>
      </c>
      <c r="M22" s="225">
        <v>81591</v>
      </c>
      <c r="N22" s="225">
        <v>9752775</v>
      </c>
      <c r="O22" s="225">
        <v>0</v>
      </c>
      <c r="P22" s="225">
        <v>1970250</v>
      </c>
      <c r="Q22" s="225">
        <v>0</v>
      </c>
      <c r="R22" s="225">
        <v>57074</v>
      </c>
      <c r="S22" s="225">
        <v>6865898</v>
      </c>
      <c r="T22" s="225">
        <v>0</v>
      </c>
      <c r="U22" s="225">
        <v>1544750</v>
      </c>
      <c r="V22" s="225">
        <v>0</v>
      </c>
      <c r="W22" s="334"/>
      <c r="X22" s="334"/>
      <c r="Y22" s="334"/>
      <c r="Z22" s="334"/>
    </row>
    <row r="23" spans="1:26" x14ac:dyDescent="0.25">
      <c r="A23" s="319" t="s">
        <v>492</v>
      </c>
      <c r="B23" s="319" t="s">
        <v>490</v>
      </c>
      <c r="C23" s="319" t="s">
        <v>89</v>
      </c>
      <c r="D23" s="319" t="s">
        <v>491</v>
      </c>
      <c r="E23" s="319" t="s">
        <v>534</v>
      </c>
      <c r="G23" s="322">
        <f t="shared" si="0"/>
        <v>59</v>
      </c>
      <c r="L23" s="227" t="s">
        <v>182</v>
      </c>
      <c r="M23" s="225">
        <v>88733</v>
      </c>
      <c r="N23" s="225">
        <v>29771754</v>
      </c>
      <c r="O23" s="225">
        <v>170625</v>
      </c>
      <c r="P23" s="225">
        <v>0</v>
      </c>
      <c r="Q23" s="225">
        <v>0</v>
      </c>
      <c r="R23" s="225">
        <v>66724</v>
      </c>
      <c r="S23" s="225">
        <v>21746990</v>
      </c>
      <c r="T23" s="225">
        <v>107250</v>
      </c>
      <c r="U23" s="225">
        <v>0</v>
      </c>
      <c r="V23" s="225">
        <v>0</v>
      </c>
      <c r="W23" s="334"/>
      <c r="X23" s="334"/>
      <c r="Y23" s="334"/>
      <c r="Z23" s="334"/>
    </row>
    <row r="24" spans="1:26" x14ac:dyDescent="0.25">
      <c r="A24" s="319" t="s">
        <v>493</v>
      </c>
      <c r="B24" s="319" t="s">
        <v>474</v>
      </c>
      <c r="C24" s="319" t="s">
        <v>89</v>
      </c>
      <c r="D24" s="319" t="s">
        <v>475</v>
      </c>
      <c r="E24" s="319" t="s">
        <v>645</v>
      </c>
      <c r="G24" s="322">
        <f t="shared" si="0"/>
        <v>325</v>
      </c>
      <c r="L24" s="227" t="s">
        <v>188</v>
      </c>
      <c r="M24" s="225">
        <v>95412</v>
      </c>
      <c r="N24" s="225">
        <v>0</v>
      </c>
      <c r="O24" s="225">
        <v>0</v>
      </c>
      <c r="P24" s="225">
        <v>21226781</v>
      </c>
      <c r="Q24" s="225">
        <v>0</v>
      </c>
      <c r="R24" s="225">
        <v>67723</v>
      </c>
      <c r="S24" s="225">
        <v>0</v>
      </c>
      <c r="T24" s="225">
        <v>0</v>
      </c>
      <c r="U24" s="225">
        <v>15117143</v>
      </c>
      <c r="V24" s="225">
        <v>0</v>
      </c>
      <c r="W24" s="334"/>
      <c r="X24" s="334"/>
      <c r="Y24" s="334"/>
      <c r="Z24" s="334"/>
    </row>
    <row r="25" spans="1:26" x14ac:dyDescent="0.25">
      <c r="A25" s="319" t="s">
        <v>493</v>
      </c>
      <c r="B25" s="319" t="s">
        <v>474</v>
      </c>
      <c r="C25" s="319" t="s">
        <v>89</v>
      </c>
      <c r="D25" s="319" t="s">
        <v>476</v>
      </c>
      <c r="E25" s="319" t="s">
        <v>523</v>
      </c>
      <c r="G25" s="322">
        <f t="shared" si="0"/>
        <v>334</v>
      </c>
      <c r="L25" s="227" t="s">
        <v>190</v>
      </c>
      <c r="M25" s="225">
        <v>27444</v>
      </c>
      <c r="N25" s="225">
        <v>69113181</v>
      </c>
      <c r="O25" s="225">
        <v>0</v>
      </c>
      <c r="P25" s="225">
        <v>150000</v>
      </c>
      <c r="Q25" s="225">
        <v>4851461</v>
      </c>
      <c r="R25" s="225">
        <v>18009</v>
      </c>
      <c r="S25" s="225">
        <v>47325133</v>
      </c>
      <c r="T25" s="225">
        <v>0</v>
      </c>
      <c r="U25" s="225">
        <v>60000</v>
      </c>
      <c r="V25" s="225">
        <v>2688413</v>
      </c>
      <c r="W25" s="334"/>
      <c r="X25" s="334"/>
      <c r="Y25" s="334"/>
      <c r="Z25" s="334"/>
    </row>
    <row r="26" spans="1:26" x14ac:dyDescent="0.25">
      <c r="A26" s="319" t="s">
        <v>493</v>
      </c>
      <c r="B26" s="319" t="s">
        <v>477</v>
      </c>
      <c r="C26" s="319" t="s">
        <v>89</v>
      </c>
      <c r="D26" s="319" t="s">
        <v>478</v>
      </c>
      <c r="E26" s="319" t="s">
        <v>646</v>
      </c>
      <c r="G26" s="322">
        <f t="shared" si="0"/>
        <v>123</v>
      </c>
      <c r="L26" s="227" t="s">
        <v>267</v>
      </c>
      <c r="M26" s="225">
        <v>40181</v>
      </c>
      <c r="N26" s="225">
        <v>5747595</v>
      </c>
      <c r="O26" s="225">
        <v>338475</v>
      </c>
      <c r="P26" s="225">
        <v>0</v>
      </c>
      <c r="Q26" s="225">
        <v>0</v>
      </c>
      <c r="R26" s="225">
        <v>27057</v>
      </c>
      <c r="S26" s="225">
        <v>3814844</v>
      </c>
      <c r="T26" s="225">
        <v>217125</v>
      </c>
      <c r="U26" s="225">
        <v>0</v>
      </c>
      <c r="V26" s="225">
        <v>0</v>
      </c>
      <c r="W26" s="334"/>
      <c r="X26" s="334"/>
      <c r="Y26" s="334"/>
      <c r="Z26" s="334"/>
    </row>
    <row r="27" spans="1:26" x14ac:dyDescent="0.25">
      <c r="A27" s="319" t="s">
        <v>493</v>
      </c>
      <c r="B27" s="319" t="s">
        <v>477</v>
      </c>
      <c r="C27" s="319" t="s">
        <v>89</v>
      </c>
      <c r="D27" s="319" t="s">
        <v>479</v>
      </c>
      <c r="E27" s="319" t="s">
        <v>647</v>
      </c>
      <c r="G27" s="322">
        <f t="shared" si="0"/>
        <v>61</v>
      </c>
      <c r="L27" s="227" t="s">
        <v>403</v>
      </c>
      <c r="M27" s="225">
        <v>86223</v>
      </c>
      <c r="N27" s="225">
        <v>31951729</v>
      </c>
      <c r="O27" s="225">
        <v>344475</v>
      </c>
      <c r="P27" s="225">
        <v>0</v>
      </c>
      <c r="Q27" s="225">
        <v>0</v>
      </c>
      <c r="R27" s="225">
        <v>59749</v>
      </c>
      <c r="S27" s="225">
        <v>22320999</v>
      </c>
      <c r="T27" s="225">
        <v>241575</v>
      </c>
      <c r="U27" s="225">
        <v>0</v>
      </c>
      <c r="V27" s="225">
        <v>0</v>
      </c>
      <c r="W27" s="334"/>
      <c r="X27" s="334"/>
      <c r="Y27" s="334"/>
      <c r="Z27" s="334"/>
    </row>
    <row r="28" spans="1:26" x14ac:dyDescent="0.25">
      <c r="A28" s="319" t="s">
        <v>493</v>
      </c>
      <c r="B28" s="319" t="s">
        <v>480</v>
      </c>
      <c r="C28" s="319" t="s">
        <v>89</v>
      </c>
      <c r="D28" s="319" t="s">
        <v>481</v>
      </c>
      <c r="E28" s="319" t="s">
        <v>648</v>
      </c>
      <c r="G28" s="322">
        <f t="shared" si="0"/>
        <v>353</v>
      </c>
      <c r="L28" s="227" t="s">
        <v>404</v>
      </c>
      <c r="M28" s="225">
        <v>5107</v>
      </c>
      <c r="N28" s="225">
        <v>348919</v>
      </c>
      <c r="O28" s="225">
        <v>0</v>
      </c>
      <c r="P28" s="225">
        <v>0</v>
      </c>
      <c r="Q28" s="225">
        <v>0</v>
      </c>
      <c r="R28" s="225">
        <v>3542</v>
      </c>
      <c r="S28" s="225">
        <v>236545</v>
      </c>
      <c r="T28" s="225">
        <v>0</v>
      </c>
      <c r="U28" s="225">
        <v>0</v>
      </c>
      <c r="V28" s="225">
        <v>0</v>
      </c>
      <c r="W28" s="334"/>
      <c r="X28" s="334"/>
      <c r="Y28" s="334"/>
      <c r="Z28" s="334"/>
    </row>
    <row r="29" spans="1:26" x14ac:dyDescent="0.25">
      <c r="A29" s="319" t="s">
        <v>493</v>
      </c>
      <c r="B29" s="319" t="s">
        <v>482</v>
      </c>
      <c r="C29" s="319" t="s">
        <v>89</v>
      </c>
      <c r="D29" s="319" t="s">
        <v>483</v>
      </c>
      <c r="E29" s="319" t="s">
        <v>649</v>
      </c>
      <c r="G29" s="322">
        <f t="shared" si="0"/>
        <v>427</v>
      </c>
      <c r="L29" s="227" t="s">
        <v>405</v>
      </c>
      <c r="M29" s="225">
        <v>168393</v>
      </c>
      <c r="N29" s="225">
        <v>41984390</v>
      </c>
      <c r="O29" s="225">
        <v>457350</v>
      </c>
      <c r="P29" s="225">
        <v>0</v>
      </c>
      <c r="Q29" s="225">
        <v>0</v>
      </c>
      <c r="R29" s="225">
        <v>118769</v>
      </c>
      <c r="S29" s="225">
        <v>30036451</v>
      </c>
      <c r="T29" s="225">
        <v>368850</v>
      </c>
      <c r="U29" s="225">
        <v>0</v>
      </c>
      <c r="V29" s="225">
        <v>0</v>
      </c>
      <c r="W29" s="334"/>
      <c r="X29" s="334"/>
      <c r="Y29" s="334"/>
      <c r="Z29" s="334"/>
    </row>
    <row r="30" spans="1:26" x14ac:dyDescent="0.25">
      <c r="A30" s="319" t="s">
        <v>493</v>
      </c>
      <c r="B30" s="319" t="s">
        <v>484</v>
      </c>
      <c r="C30" s="319" t="s">
        <v>92</v>
      </c>
      <c r="D30" s="319" t="s">
        <v>485</v>
      </c>
      <c r="E30" s="319" t="s">
        <v>650</v>
      </c>
      <c r="G30" s="322">
        <f t="shared" si="0"/>
        <v>867</v>
      </c>
      <c r="L30" s="227" t="s">
        <v>406</v>
      </c>
      <c r="M30" s="225">
        <v>7202</v>
      </c>
      <c r="N30" s="225">
        <v>1013641</v>
      </c>
      <c r="O30" s="225">
        <v>0</v>
      </c>
      <c r="P30" s="225">
        <v>0</v>
      </c>
      <c r="Q30" s="225">
        <v>0</v>
      </c>
      <c r="R30" s="225">
        <v>4940</v>
      </c>
      <c r="S30" s="225">
        <v>701574</v>
      </c>
      <c r="T30" s="225">
        <v>0</v>
      </c>
      <c r="U30" s="225">
        <v>0</v>
      </c>
      <c r="V30" s="225">
        <v>0</v>
      </c>
      <c r="W30" s="334"/>
      <c r="X30" s="334"/>
      <c r="Y30" s="334"/>
      <c r="Z30" s="334"/>
    </row>
    <row r="31" spans="1:26" x14ac:dyDescent="0.25">
      <c r="A31" s="319" t="s">
        <v>493</v>
      </c>
      <c r="B31" s="319" t="s">
        <v>486</v>
      </c>
      <c r="C31" s="319" t="s">
        <v>89</v>
      </c>
      <c r="D31" s="319" t="s">
        <v>487</v>
      </c>
      <c r="E31" s="319" t="s">
        <v>651</v>
      </c>
      <c r="G31" s="322">
        <f t="shared" si="0"/>
        <v>226</v>
      </c>
      <c r="L31" s="227" t="s">
        <v>430</v>
      </c>
      <c r="M31" s="225">
        <v>256</v>
      </c>
      <c r="N31" s="225">
        <v>69260</v>
      </c>
      <c r="O31" s="225">
        <v>0</v>
      </c>
      <c r="P31" s="225">
        <v>0</v>
      </c>
      <c r="Q31" s="225">
        <v>0</v>
      </c>
      <c r="R31" s="225">
        <v>145</v>
      </c>
      <c r="S31" s="225">
        <v>39726</v>
      </c>
      <c r="T31" s="225">
        <v>0</v>
      </c>
      <c r="U31" s="225">
        <v>0</v>
      </c>
      <c r="V31" s="225">
        <v>0</v>
      </c>
      <c r="W31" s="334"/>
      <c r="X31" s="334"/>
      <c r="Y31" s="334"/>
      <c r="Z31" s="334"/>
    </row>
    <row r="32" spans="1:26" x14ac:dyDescent="0.25">
      <c r="A32" s="319" t="s">
        <v>493</v>
      </c>
      <c r="B32" s="319" t="s">
        <v>486</v>
      </c>
      <c r="C32" s="319" t="s">
        <v>89</v>
      </c>
      <c r="D32" s="319" t="s">
        <v>488</v>
      </c>
      <c r="E32" s="319" t="s">
        <v>644</v>
      </c>
      <c r="G32" s="322">
        <f t="shared" si="0"/>
        <v>83</v>
      </c>
      <c r="L32" s="227" t="s">
        <v>454</v>
      </c>
      <c r="M32" s="225">
        <v>1829</v>
      </c>
      <c r="N32" s="225">
        <v>357631</v>
      </c>
      <c r="O32" s="225">
        <v>0</v>
      </c>
      <c r="P32" s="225">
        <v>0</v>
      </c>
      <c r="Q32" s="225">
        <v>0</v>
      </c>
      <c r="R32" s="225">
        <v>1175</v>
      </c>
      <c r="S32" s="225">
        <v>228507</v>
      </c>
      <c r="T32" s="225">
        <v>0</v>
      </c>
      <c r="U32" s="225">
        <v>0</v>
      </c>
      <c r="V32" s="225">
        <v>0</v>
      </c>
      <c r="W32" s="334"/>
      <c r="X32" s="334"/>
      <c r="Y32" s="334"/>
      <c r="Z32" s="334"/>
    </row>
    <row r="33" spans="1:26" x14ac:dyDescent="0.25">
      <c r="A33" s="319" t="s">
        <v>493</v>
      </c>
      <c r="B33" s="319" t="s">
        <v>486</v>
      </c>
      <c r="C33" s="319" t="s">
        <v>89</v>
      </c>
      <c r="D33" s="319" t="s">
        <v>489</v>
      </c>
      <c r="E33" s="319" t="s">
        <v>603</v>
      </c>
      <c r="G33" s="322">
        <f t="shared" si="0"/>
        <v>34</v>
      </c>
      <c r="L33" s="227" t="s">
        <v>407</v>
      </c>
      <c r="M33" s="225">
        <v>1611002</v>
      </c>
      <c r="N33" s="225">
        <v>101193493</v>
      </c>
      <c r="O33" s="225">
        <v>0</v>
      </c>
      <c r="P33" s="225">
        <v>0</v>
      </c>
      <c r="Q33" s="225">
        <v>0</v>
      </c>
      <c r="R33" s="225">
        <v>1106333</v>
      </c>
      <c r="S33" s="225">
        <v>69715843</v>
      </c>
      <c r="T33" s="225">
        <v>0</v>
      </c>
      <c r="U33" s="225">
        <v>0</v>
      </c>
      <c r="V33" s="225">
        <v>0</v>
      </c>
      <c r="W33" s="334"/>
      <c r="X33" s="334"/>
      <c r="Y33" s="334"/>
      <c r="Z33" s="334"/>
    </row>
    <row r="34" spans="1:26" x14ac:dyDescent="0.25">
      <c r="A34" s="319" t="s">
        <v>493</v>
      </c>
      <c r="B34" s="319" t="s">
        <v>490</v>
      </c>
      <c r="C34" s="319" t="s">
        <v>89</v>
      </c>
      <c r="D34" s="319" t="s">
        <v>491</v>
      </c>
      <c r="E34" s="319" t="s">
        <v>412</v>
      </c>
      <c r="G34" s="322">
        <f t="shared" si="0"/>
        <v>46</v>
      </c>
      <c r="L34" s="227" t="s">
        <v>408</v>
      </c>
      <c r="M34" s="225">
        <v>200016</v>
      </c>
      <c r="N34" s="225">
        <v>18880056</v>
      </c>
      <c r="O34" s="225">
        <v>0</v>
      </c>
      <c r="P34" s="225">
        <v>0</v>
      </c>
      <c r="Q34" s="225">
        <v>0</v>
      </c>
      <c r="R34" s="225">
        <v>136194</v>
      </c>
      <c r="S34" s="225">
        <v>12758714</v>
      </c>
      <c r="T34" s="225">
        <v>0</v>
      </c>
      <c r="U34" s="225">
        <v>0</v>
      </c>
      <c r="V34" s="225">
        <v>0</v>
      </c>
      <c r="W34" s="334"/>
      <c r="X34" s="334"/>
      <c r="Y34" s="334"/>
      <c r="Z34" s="334"/>
    </row>
    <row r="35" spans="1:26" x14ac:dyDescent="0.25">
      <c r="A35" s="319" t="s">
        <v>494</v>
      </c>
      <c r="B35" s="319" t="s">
        <v>474</v>
      </c>
      <c r="C35" s="319" t="s">
        <v>89</v>
      </c>
      <c r="D35" s="319" t="s">
        <v>475</v>
      </c>
      <c r="E35" s="319" t="s">
        <v>652</v>
      </c>
      <c r="G35" s="322">
        <f t="shared" si="0"/>
        <v>182</v>
      </c>
      <c r="L35" s="227" t="s">
        <v>409</v>
      </c>
      <c r="M35" s="225">
        <v>105411</v>
      </c>
      <c r="N35" s="225">
        <v>109344346</v>
      </c>
      <c r="O35" s="225">
        <v>0</v>
      </c>
      <c r="P35" s="225">
        <v>0</v>
      </c>
      <c r="Q35" s="225">
        <v>0</v>
      </c>
      <c r="R35" s="225">
        <v>72201</v>
      </c>
      <c r="S35" s="225">
        <v>75009247</v>
      </c>
      <c r="T35" s="225">
        <v>0</v>
      </c>
      <c r="U35" s="225">
        <v>0</v>
      </c>
      <c r="V35" s="225">
        <v>0</v>
      </c>
      <c r="W35" s="334"/>
      <c r="X35" s="334"/>
      <c r="Y35" s="334"/>
      <c r="Z35" s="334"/>
    </row>
    <row r="36" spans="1:26" x14ac:dyDescent="0.25">
      <c r="A36" s="319" t="s">
        <v>494</v>
      </c>
      <c r="B36" s="319" t="s">
        <v>474</v>
      </c>
      <c r="C36" s="319" t="s">
        <v>89</v>
      </c>
      <c r="D36" s="319" t="s">
        <v>476</v>
      </c>
      <c r="E36" s="319" t="s">
        <v>520</v>
      </c>
      <c r="G36" s="322">
        <f t="shared" si="0"/>
        <v>263</v>
      </c>
      <c r="L36" s="227" t="s">
        <v>410</v>
      </c>
      <c r="M36" s="225">
        <v>275193</v>
      </c>
      <c r="N36" s="225">
        <v>84539257</v>
      </c>
      <c r="O36" s="225">
        <v>0</v>
      </c>
      <c r="P36" s="225">
        <v>0</v>
      </c>
      <c r="Q36" s="225">
        <v>0</v>
      </c>
      <c r="R36" s="225">
        <v>188583</v>
      </c>
      <c r="S36" s="225">
        <v>57525944</v>
      </c>
      <c r="T36" s="225">
        <v>0</v>
      </c>
      <c r="U36" s="225">
        <v>0</v>
      </c>
      <c r="V36" s="225">
        <v>0</v>
      </c>
      <c r="W36" s="334"/>
      <c r="X36" s="334"/>
      <c r="Y36" s="334"/>
      <c r="Z36" s="334"/>
    </row>
    <row r="37" spans="1:26" x14ac:dyDescent="0.25">
      <c r="A37" s="319" t="s">
        <v>494</v>
      </c>
      <c r="B37" s="319" t="s">
        <v>477</v>
      </c>
      <c r="C37" s="319" t="s">
        <v>89</v>
      </c>
      <c r="D37" s="319" t="s">
        <v>478</v>
      </c>
      <c r="E37" s="319" t="s">
        <v>653</v>
      </c>
      <c r="G37" s="322">
        <f t="shared" si="0"/>
        <v>115</v>
      </c>
      <c r="L37" s="227" t="s">
        <v>411</v>
      </c>
      <c r="M37" s="225">
        <v>131347</v>
      </c>
      <c r="N37" s="225">
        <v>35093377</v>
      </c>
      <c r="O37" s="225">
        <v>0</v>
      </c>
      <c r="P37" s="225">
        <v>0</v>
      </c>
      <c r="Q37" s="225">
        <v>0</v>
      </c>
      <c r="R37" s="225">
        <v>93206</v>
      </c>
      <c r="S37" s="225">
        <v>24900827</v>
      </c>
      <c r="T37" s="225">
        <v>0</v>
      </c>
      <c r="U37" s="225">
        <v>0</v>
      </c>
      <c r="V37" s="225">
        <v>0</v>
      </c>
      <c r="W37" s="334"/>
      <c r="X37" s="334"/>
      <c r="Y37" s="334"/>
      <c r="Z37" s="334"/>
    </row>
    <row r="38" spans="1:26" x14ac:dyDescent="0.25">
      <c r="A38" s="319" t="s">
        <v>494</v>
      </c>
      <c r="B38" s="319" t="s">
        <v>477</v>
      </c>
      <c r="C38" s="319" t="s">
        <v>89</v>
      </c>
      <c r="D38" s="319" t="s">
        <v>479</v>
      </c>
      <c r="E38" s="319" t="s">
        <v>408</v>
      </c>
      <c r="G38" s="322">
        <f t="shared" si="0"/>
        <v>41</v>
      </c>
      <c r="L38" s="227" t="s">
        <v>412</v>
      </c>
      <c r="M38" s="225">
        <v>6764</v>
      </c>
      <c r="N38" s="225">
        <v>20911916</v>
      </c>
      <c r="O38" s="225">
        <v>0</v>
      </c>
      <c r="P38" s="225">
        <v>0</v>
      </c>
      <c r="Q38" s="225">
        <v>0</v>
      </c>
      <c r="R38" s="225">
        <v>4391</v>
      </c>
      <c r="S38" s="225">
        <v>13659616</v>
      </c>
      <c r="T38" s="225">
        <v>0</v>
      </c>
      <c r="U38" s="225">
        <v>0</v>
      </c>
      <c r="V38" s="225">
        <v>0</v>
      </c>
      <c r="W38" s="334"/>
      <c r="X38" s="334"/>
      <c r="Y38" s="334"/>
      <c r="Z38" s="334"/>
    </row>
    <row r="39" spans="1:26" x14ac:dyDescent="0.25">
      <c r="A39" s="319" t="s">
        <v>494</v>
      </c>
      <c r="B39" s="319" t="s">
        <v>480</v>
      </c>
      <c r="C39" s="319" t="s">
        <v>89</v>
      </c>
      <c r="D39" s="319" t="s">
        <v>481</v>
      </c>
      <c r="E39" s="319" t="s">
        <v>654</v>
      </c>
      <c r="G39" s="322">
        <f t="shared" si="0"/>
        <v>254</v>
      </c>
      <c r="L39" s="227" t="s">
        <v>413</v>
      </c>
      <c r="M39" s="225">
        <v>212020</v>
      </c>
      <c r="N39" s="225">
        <v>37501928</v>
      </c>
      <c r="O39" s="225">
        <v>0</v>
      </c>
      <c r="P39" s="225">
        <v>0</v>
      </c>
      <c r="Q39" s="225">
        <v>0</v>
      </c>
      <c r="R39" s="225">
        <v>146564</v>
      </c>
      <c r="S39" s="225">
        <v>26310956</v>
      </c>
      <c r="T39" s="225">
        <v>0</v>
      </c>
      <c r="U39" s="225">
        <v>0</v>
      </c>
      <c r="V39" s="225">
        <v>0</v>
      </c>
      <c r="W39" s="334"/>
      <c r="X39" s="334"/>
      <c r="Y39" s="334"/>
      <c r="Z39" s="334"/>
    </row>
    <row r="40" spans="1:26" x14ac:dyDescent="0.25">
      <c r="A40" s="319" t="s">
        <v>494</v>
      </c>
      <c r="B40" s="319" t="s">
        <v>482</v>
      </c>
      <c r="C40" s="319" t="s">
        <v>89</v>
      </c>
      <c r="D40" s="319" t="s">
        <v>483</v>
      </c>
      <c r="E40" s="319" t="s">
        <v>655</v>
      </c>
      <c r="G40" s="322">
        <f t="shared" si="0"/>
        <v>237</v>
      </c>
      <c r="L40" s="227" t="s">
        <v>414</v>
      </c>
      <c r="M40" s="225">
        <v>36540</v>
      </c>
      <c r="N40" s="225">
        <v>4047368</v>
      </c>
      <c r="O40" s="225">
        <v>0</v>
      </c>
      <c r="P40" s="225">
        <v>0</v>
      </c>
      <c r="Q40" s="225">
        <v>0</v>
      </c>
      <c r="R40" s="225">
        <v>25442</v>
      </c>
      <c r="S40" s="225">
        <v>2828066</v>
      </c>
      <c r="T40" s="225">
        <v>0</v>
      </c>
      <c r="U40" s="225">
        <v>0</v>
      </c>
      <c r="V40" s="225">
        <v>0</v>
      </c>
      <c r="W40" s="334"/>
      <c r="X40" s="334"/>
      <c r="Y40" s="334"/>
      <c r="Z40" s="334"/>
    </row>
    <row r="41" spans="1:26" x14ac:dyDescent="0.25">
      <c r="A41" s="319" t="s">
        <v>494</v>
      </c>
      <c r="B41" s="319" t="s">
        <v>484</v>
      </c>
      <c r="C41" s="319" t="s">
        <v>92</v>
      </c>
      <c r="D41" s="319" t="s">
        <v>485</v>
      </c>
      <c r="E41" s="319" t="s">
        <v>656</v>
      </c>
      <c r="G41" s="322">
        <f t="shared" si="0"/>
        <v>512</v>
      </c>
      <c r="M41" s="188">
        <f>SUM(M8:M40)</f>
        <v>4297938</v>
      </c>
      <c r="R41" s="188">
        <f>SUM(R8:R40)</f>
        <v>2969067</v>
      </c>
    </row>
    <row r="42" spans="1:26" x14ac:dyDescent="0.25">
      <c r="A42" s="319" t="s">
        <v>494</v>
      </c>
      <c r="B42" s="319" t="s">
        <v>486</v>
      </c>
      <c r="C42" s="319" t="s">
        <v>89</v>
      </c>
      <c r="D42" s="319" t="s">
        <v>487</v>
      </c>
      <c r="E42" s="319" t="s">
        <v>497</v>
      </c>
      <c r="G42" s="322">
        <f t="shared" si="0"/>
        <v>213</v>
      </c>
    </row>
    <row r="43" spans="1:26" x14ac:dyDescent="0.25">
      <c r="A43" s="319" t="s">
        <v>494</v>
      </c>
      <c r="B43" s="319" t="s">
        <v>486</v>
      </c>
      <c r="C43" s="319" t="s">
        <v>89</v>
      </c>
      <c r="D43" s="319" t="s">
        <v>488</v>
      </c>
      <c r="E43" s="319" t="s">
        <v>407</v>
      </c>
      <c r="G43" s="322">
        <f t="shared" si="0"/>
        <v>40</v>
      </c>
    </row>
    <row r="44" spans="1:26" x14ac:dyDescent="0.25">
      <c r="A44" s="319" t="s">
        <v>494</v>
      </c>
      <c r="B44" s="319" t="s">
        <v>486</v>
      </c>
      <c r="C44" s="319" t="s">
        <v>89</v>
      </c>
      <c r="D44" s="319" t="s">
        <v>489</v>
      </c>
      <c r="E44" s="319" t="s">
        <v>106</v>
      </c>
      <c r="G44" s="322">
        <f t="shared" si="0"/>
        <v>10</v>
      </c>
    </row>
    <row r="45" spans="1:26" x14ac:dyDescent="0.25">
      <c r="A45" s="319" t="s">
        <v>494</v>
      </c>
      <c r="B45" s="319" t="s">
        <v>490</v>
      </c>
      <c r="C45" s="319" t="s">
        <v>89</v>
      </c>
      <c r="D45" s="319" t="s">
        <v>491</v>
      </c>
      <c r="E45" s="319" t="s">
        <v>405</v>
      </c>
      <c r="G45" s="322">
        <f t="shared" si="0"/>
        <v>33</v>
      </c>
    </row>
    <row r="46" spans="1:26" x14ac:dyDescent="0.25">
      <c r="A46" s="319" t="s">
        <v>495</v>
      </c>
      <c r="B46" s="319" t="s">
        <v>474</v>
      </c>
      <c r="C46" s="319" t="s">
        <v>89</v>
      </c>
      <c r="D46" s="319" t="s">
        <v>475</v>
      </c>
      <c r="E46" s="319" t="s">
        <v>396</v>
      </c>
      <c r="G46" s="322">
        <f t="shared" si="0"/>
        <v>3</v>
      </c>
    </row>
    <row r="47" spans="1:26" x14ac:dyDescent="0.25">
      <c r="A47" s="319" t="s">
        <v>495</v>
      </c>
      <c r="B47" s="319" t="s">
        <v>474</v>
      </c>
      <c r="C47" s="319" t="s">
        <v>89</v>
      </c>
      <c r="D47" s="319" t="s">
        <v>476</v>
      </c>
      <c r="E47" s="319" t="s">
        <v>395</v>
      </c>
      <c r="G47" s="322">
        <f t="shared" si="0"/>
        <v>2</v>
      </c>
    </row>
    <row r="48" spans="1:26" x14ac:dyDescent="0.25">
      <c r="A48" s="319" t="s">
        <v>495</v>
      </c>
      <c r="B48" s="319" t="s">
        <v>480</v>
      </c>
      <c r="C48" s="319" t="s">
        <v>89</v>
      </c>
      <c r="D48" s="319" t="s">
        <v>481</v>
      </c>
      <c r="E48" s="319" t="s">
        <v>396</v>
      </c>
      <c r="G48" s="322">
        <f t="shared" si="0"/>
        <v>3</v>
      </c>
    </row>
    <row r="49" spans="1:7" x14ac:dyDescent="0.25">
      <c r="A49" s="319" t="s">
        <v>495</v>
      </c>
      <c r="B49" s="319" t="s">
        <v>486</v>
      </c>
      <c r="C49" s="319" t="s">
        <v>89</v>
      </c>
      <c r="D49" s="319" t="s">
        <v>487</v>
      </c>
      <c r="E49" s="319" t="s">
        <v>395</v>
      </c>
      <c r="G49" s="322">
        <f t="shared" si="0"/>
        <v>2</v>
      </c>
    </row>
    <row r="50" spans="1:7" x14ac:dyDescent="0.25">
      <c r="A50" s="319" t="s">
        <v>495</v>
      </c>
      <c r="B50" s="319" t="s">
        <v>486</v>
      </c>
      <c r="C50" s="319" t="s">
        <v>89</v>
      </c>
      <c r="D50" s="319" t="s">
        <v>488</v>
      </c>
      <c r="E50" s="319" t="s">
        <v>395</v>
      </c>
      <c r="G50" s="322">
        <f t="shared" si="0"/>
        <v>2</v>
      </c>
    </row>
    <row r="51" spans="1:7" x14ac:dyDescent="0.25">
      <c r="A51" s="319" t="s">
        <v>496</v>
      </c>
      <c r="B51" s="319" t="s">
        <v>474</v>
      </c>
      <c r="C51" s="319" t="s">
        <v>89</v>
      </c>
      <c r="D51" s="319" t="s">
        <v>475</v>
      </c>
      <c r="E51" s="319" t="s">
        <v>657</v>
      </c>
      <c r="G51" s="322">
        <f t="shared" si="0"/>
        <v>711</v>
      </c>
    </row>
    <row r="52" spans="1:7" x14ac:dyDescent="0.25">
      <c r="A52" s="319" t="s">
        <v>496</v>
      </c>
      <c r="B52" s="319" t="s">
        <v>474</v>
      </c>
      <c r="C52" s="319" t="s">
        <v>89</v>
      </c>
      <c r="D52" s="319" t="s">
        <v>476</v>
      </c>
      <c r="E52" s="319" t="s">
        <v>658</v>
      </c>
      <c r="G52" s="322">
        <f t="shared" si="0"/>
        <v>917</v>
      </c>
    </row>
    <row r="53" spans="1:7" x14ac:dyDescent="0.25">
      <c r="A53" s="319" t="s">
        <v>496</v>
      </c>
      <c r="B53" s="319" t="s">
        <v>477</v>
      </c>
      <c r="C53" s="319" t="s">
        <v>89</v>
      </c>
      <c r="D53" s="319" t="s">
        <v>478</v>
      </c>
      <c r="E53" s="319" t="s">
        <v>659</v>
      </c>
      <c r="G53" s="322">
        <f t="shared" si="0"/>
        <v>436</v>
      </c>
    </row>
    <row r="54" spans="1:7" x14ac:dyDescent="0.25">
      <c r="A54" s="319" t="s">
        <v>496</v>
      </c>
      <c r="B54" s="319" t="s">
        <v>477</v>
      </c>
      <c r="C54" s="319" t="s">
        <v>89</v>
      </c>
      <c r="D54" s="319" t="s">
        <v>479</v>
      </c>
      <c r="E54" s="319" t="s">
        <v>660</v>
      </c>
      <c r="G54" s="322">
        <f t="shared" si="0"/>
        <v>146</v>
      </c>
    </row>
    <row r="55" spans="1:7" x14ac:dyDescent="0.25">
      <c r="A55" s="319" t="s">
        <v>496</v>
      </c>
      <c r="B55" s="319" t="s">
        <v>480</v>
      </c>
      <c r="C55" s="319" t="s">
        <v>89</v>
      </c>
      <c r="D55" s="319" t="s">
        <v>481</v>
      </c>
      <c r="E55" s="319" t="s">
        <v>661</v>
      </c>
      <c r="G55" s="322">
        <f t="shared" si="0"/>
        <v>954</v>
      </c>
    </row>
    <row r="56" spans="1:7" x14ac:dyDescent="0.25">
      <c r="A56" s="319" t="s">
        <v>496</v>
      </c>
      <c r="B56" s="319" t="s">
        <v>482</v>
      </c>
      <c r="C56" s="319" t="s">
        <v>89</v>
      </c>
      <c r="D56" s="319" t="s">
        <v>483</v>
      </c>
      <c r="E56" s="319" t="s">
        <v>662</v>
      </c>
      <c r="G56" s="322">
        <f t="shared" si="0"/>
        <v>982</v>
      </c>
    </row>
    <row r="57" spans="1:7" x14ac:dyDescent="0.25">
      <c r="A57" s="319" t="s">
        <v>496</v>
      </c>
      <c r="B57" s="319" t="s">
        <v>484</v>
      </c>
      <c r="C57" s="319" t="s">
        <v>92</v>
      </c>
      <c r="D57" s="319" t="s">
        <v>485</v>
      </c>
      <c r="E57" s="319" t="s">
        <v>663</v>
      </c>
      <c r="G57" s="322">
        <f t="shared" si="0"/>
        <v>1527</v>
      </c>
    </row>
    <row r="58" spans="1:7" x14ac:dyDescent="0.25">
      <c r="A58" s="319" t="s">
        <v>496</v>
      </c>
      <c r="B58" s="319" t="s">
        <v>486</v>
      </c>
      <c r="C58" s="319" t="s">
        <v>89</v>
      </c>
      <c r="D58" s="319" t="s">
        <v>487</v>
      </c>
      <c r="E58" s="319" t="s">
        <v>664</v>
      </c>
      <c r="G58" s="322">
        <f t="shared" si="0"/>
        <v>619</v>
      </c>
    </row>
    <row r="59" spans="1:7" x14ac:dyDescent="0.25">
      <c r="A59" s="319" t="s">
        <v>496</v>
      </c>
      <c r="B59" s="319" t="s">
        <v>486</v>
      </c>
      <c r="C59" s="319" t="s">
        <v>89</v>
      </c>
      <c r="D59" s="319" t="s">
        <v>488</v>
      </c>
      <c r="E59" s="319" t="s">
        <v>665</v>
      </c>
      <c r="G59" s="322">
        <f t="shared" si="0"/>
        <v>174</v>
      </c>
    </row>
    <row r="60" spans="1:7" x14ac:dyDescent="0.25">
      <c r="A60" s="319" t="s">
        <v>496</v>
      </c>
      <c r="B60" s="319" t="s">
        <v>486</v>
      </c>
      <c r="C60" s="319" t="s">
        <v>89</v>
      </c>
      <c r="D60" s="319" t="s">
        <v>489</v>
      </c>
      <c r="E60" s="319" t="s">
        <v>540</v>
      </c>
      <c r="G60" s="322">
        <f t="shared" si="0"/>
        <v>56</v>
      </c>
    </row>
    <row r="61" spans="1:7" x14ac:dyDescent="0.25">
      <c r="A61" s="319" t="s">
        <v>496</v>
      </c>
      <c r="B61" s="319" t="s">
        <v>490</v>
      </c>
      <c r="C61" s="319" t="s">
        <v>89</v>
      </c>
      <c r="D61" s="319" t="s">
        <v>491</v>
      </c>
      <c r="E61" s="319" t="s">
        <v>496</v>
      </c>
      <c r="G61" s="322">
        <f t="shared" si="0"/>
        <v>211</v>
      </c>
    </row>
    <row r="62" spans="1:7" x14ac:dyDescent="0.25">
      <c r="A62" s="319" t="s">
        <v>497</v>
      </c>
      <c r="B62" s="319" t="s">
        <v>474</v>
      </c>
      <c r="C62" s="319" t="s">
        <v>89</v>
      </c>
      <c r="D62" s="319" t="s">
        <v>475</v>
      </c>
      <c r="E62" s="319" t="s">
        <v>409</v>
      </c>
      <c r="G62" s="322">
        <f t="shared" si="0"/>
        <v>42</v>
      </c>
    </row>
    <row r="63" spans="1:7" x14ac:dyDescent="0.25">
      <c r="A63" s="319" t="s">
        <v>497</v>
      </c>
      <c r="B63" s="319" t="s">
        <v>474</v>
      </c>
      <c r="C63" s="319" t="s">
        <v>89</v>
      </c>
      <c r="D63" s="319" t="s">
        <v>476</v>
      </c>
      <c r="E63" s="319" t="s">
        <v>666</v>
      </c>
      <c r="G63" s="322">
        <f t="shared" si="0"/>
        <v>39</v>
      </c>
    </row>
    <row r="64" spans="1:7" x14ac:dyDescent="0.25">
      <c r="A64" s="319" t="s">
        <v>497</v>
      </c>
      <c r="B64" s="319" t="s">
        <v>477</v>
      </c>
      <c r="C64" s="319" t="s">
        <v>89</v>
      </c>
      <c r="D64" s="319" t="s">
        <v>478</v>
      </c>
      <c r="E64" s="319" t="s">
        <v>396</v>
      </c>
      <c r="G64" s="322">
        <f t="shared" si="0"/>
        <v>3</v>
      </c>
    </row>
    <row r="65" spans="1:7" x14ac:dyDescent="0.25">
      <c r="A65" s="319" t="s">
        <v>497</v>
      </c>
      <c r="B65" s="319" t="s">
        <v>477</v>
      </c>
      <c r="C65" s="319" t="s">
        <v>89</v>
      </c>
      <c r="D65" s="319" t="s">
        <v>479</v>
      </c>
      <c r="E65" s="319" t="s">
        <v>396</v>
      </c>
      <c r="G65" s="322">
        <f t="shared" si="0"/>
        <v>3</v>
      </c>
    </row>
    <row r="66" spans="1:7" x14ac:dyDescent="0.25">
      <c r="A66" s="319" t="s">
        <v>497</v>
      </c>
      <c r="B66" s="319" t="s">
        <v>480</v>
      </c>
      <c r="C66" s="319" t="s">
        <v>89</v>
      </c>
      <c r="D66" s="319" t="s">
        <v>481</v>
      </c>
      <c r="E66" s="319" t="s">
        <v>589</v>
      </c>
      <c r="G66" s="322">
        <f t="shared" si="0"/>
        <v>27</v>
      </c>
    </row>
    <row r="67" spans="1:7" x14ac:dyDescent="0.25">
      <c r="A67" s="319" t="s">
        <v>497</v>
      </c>
      <c r="B67" s="319" t="s">
        <v>482</v>
      </c>
      <c r="C67" s="319" t="s">
        <v>89</v>
      </c>
      <c r="D67" s="319" t="s">
        <v>483</v>
      </c>
      <c r="E67" s="319" t="s">
        <v>585</v>
      </c>
      <c r="G67" s="322">
        <f t="shared" ref="G67:G81" si="1">E67*$F$2</f>
        <v>30</v>
      </c>
    </row>
    <row r="68" spans="1:7" x14ac:dyDescent="0.25">
      <c r="A68" s="319" t="s">
        <v>497</v>
      </c>
      <c r="B68" s="319" t="s">
        <v>484</v>
      </c>
      <c r="C68" s="319" t="s">
        <v>92</v>
      </c>
      <c r="D68" s="319" t="s">
        <v>485</v>
      </c>
      <c r="E68" s="319" t="s">
        <v>577</v>
      </c>
      <c r="G68" s="322">
        <f t="shared" si="1"/>
        <v>51</v>
      </c>
    </row>
    <row r="69" spans="1:7" x14ac:dyDescent="0.25">
      <c r="A69" s="319" t="s">
        <v>497</v>
      </c>
      <c r="B69" s="319" t="s">
        <v>486</v>
      </c>
      <c r="C69" s="319" t="s">
        <v>89</v>
      </c>
      <c r="D69" s="319" t="s">
        <v>487</v>
      </c>
      <c r="E69" s="319" t="s">
        <v>546</v>
      </c>
      <c r="G69" s="322">
        <f t="shared" si="1"/>
        <v>26</v>
      </c>
    </row>
    <row r="70" spans="1:7" x14ac:dyDescent="0.25">
      <c r="A70" s="319" t="s">
        <v>497</v>
      </c>
      <c r="B70" s="319" t="s">
        <v>486</v>
      </c>
      <c r="C70" s="319" t="s">
        <v>89</v>
      </c>
      <c r="D70" s="319" t="s">
        <v>488</v>
      </c>
      <c r="E70" s="319" t="s">
        <v>106</v>
      </c>
      <c r="G70" s="322">
        <f t="shared" si="1"/>
        <v>10</v>
      </c>
    </row>
    <row r="71" spans="1:7" x14ac:dyDescent="0.25">
      <c r="A71" s="319" t="s">
        <v>497</v>
      </c>
      <c r="B71" s="319" t="s">
        <v>486</v>
      </c>
      <c r="C71" s="319" t="s">
        <v>89</v>
      </c>
      <c r="D71" s="319" t="s">
        <v>489</v>
      </c>
      <c r="E71" s="319" t="s">
        <v>402</v>
      </c>
      <c r="G71" s="322">
        <f t="shared" si="1"/>
        <v>9</v>
      </c>
    </row>
    <row r="72" spans="1:7" x14ac:dyDescent="0.25">
      <c r="A72" s="319" t="s">
        <v>497</v>
      </c>
      <c r="B72" s="319" t="s">
        <v>490</v>
      </c>
      <c r="C72" s="319" t="s">
        <v>89</v>
      </c>
      <c r="D72" s="319" t="s">
        <v>491</v>
      </c>
      <c r="E72" s="319" t="s">
        <v>394</v>
      </c>
      <c r="G72" s="322">
        <f t="shared" si="1"/>
        <v>1</v>
      </c>
    </row>
    <row r="73" spans="1:7" x14ac:dyDescent="0.25">
      <c r="A73" s="319" t="s">
        <v>498</v>
      </c>
      <c r="B73" s="319" t="s">
        <v>474</v>
      </c>
      <c r="C73" s="319" t="s">
        <v>89</v>
      </c>
      <c r="D73" s="319" t="s">
        <v>475</v>
      </c>
      <c r="E73" s="319" t="s">
        <v>402</v>
      </c>
      <c r="G73" s="322">
        <f t="shared" si="1"/>
        <v>9</v>
      </c>
    </row>
    <row r="74" spans="1:7" x14ac:dyDescent="0.25">
      <c r="A74" s="319" t="s">
        <v>498</v>
      </c>
      <c r="B74" s="319" t="s">
        <v>474</v>
      </c>
      <c r="C74" s="319" t="s">
        <v>89</v>
      </c>
      <c r="D74" s="319" t="s">
        <v>476</v>
      </c>
      <c r="E74" s="319" t="s">
        <v>399</v>
      </c>
      <c r="G74" s="322">
        <f t="shared" si="1"/>
        <v>6</v>
      </c>
    </row>
    <row r="75" spans="1:7" x14ac:dyDescent="0.25">
      <c r="A75" s="319" t="s">
        <v>498</v>
      </c>
      <c r="B75" s="319" t="s">
        <v>477</v>
      </c>
      <c r="C75" s="319" t="s">
        <v>89</v>
      </c>
      <c r="D75" s="319" t="s">
        <v>478</v>
      </c>
      <c r="E75" s="319" t="s">
        <v>394</v>
      </c>
      <c r="G75" s="322">
        <f t="shared" si="1"/>
        <v>1</v>
      </c>
    </row>
    <row r="76" spans="1:7" x14ac:dyDescent="0.25">
      <c r="A76" s="319" t="s">
        <v>498</v>
      </c>
      <c r="B76" s="319" t="s">
        <v>477</v>
      </c>
      <c r="C76" s="319" t="s">
        <v>89</v>
      </c>
      <c r="D76" s="319" t="s">
        <v>479</v>
      </c>
      <c r="E76" s="319" t="s">
        <v>394</v>
      </c>
      <c r="G76" s="322">
        <f t="shared" si="1"/>
        <v>1</v>
      </c>
    </row>
    <row r="77" spans="1:7" x14ac:dyDescent="0.25">
      <c r="A77" s="319" t="s">
        <v>498</v>
      </c>
      <c r="B77" s="319" t="s">
        <v>480</v>
      </c>
      <c r="C77" s="319" t="s">
        <v>89</v>
      </c>
      <c r="D77" s="319" t="s">
        <v>481</v>
      </c>
      <c r="E77" s="319" t="s">
        <v>129</v>
      </c>
      <c r="G77" s="322">
        <f t="shared" si="1"/>
        <v>11</v>
      </c>
    </row>
    <row r="78" spans="1:7" x14ac:dyDescent="0.25">
      <c r="A78" s="319" t="s">
        <v>498</v>
      </c>
      <c r="B78" s="319" t="s">
        <v>482</v>
      </c>
      <c r="C78" s="319" t="s">
        <v>89</v>
      </c>
      <c r="D78" s="319" t="s">
        <v>483</v>
      </c>
      <c r="E78" s="319" t="s">
        <v>398</v>
      </c>
      <c r="G78" s="322">
        <f t="shared" si="1"/>
        <v>5</v>
      </c>
    </row>
    <row r="79" spans="1:7" x14ac:dyDescent="0.25">
      <c r="A79" s="319" t="s">
        <v>498</v>
      </c>
      <c r="B79" s="319" t="s">
        <v>486</v>
      </c>
      <c r="C79" s="319" t="s">
        <v>89</v>
      </c>
      <c r="D79" s="319" t="s">
        <v>487</v>
      </c>
      <c r="E79" s="319" t="s">
        <v>399</v>
      </c>
      <c r="G79" s="322">
        <f t="shared" si="1"/>
        <v>6</v>
      </c>
    </row>
    <row r="80" spans="1:7" x14ac:dyDescent="0.25">
      <c r="A80" s="319" t="s">
        <v>498</v>
      </c>
      <c r="B80" s="319" t="s">
        <v>486</v>
      </c>
      <c r="C80" s="319" t="s">
        <v>89</v>
      </c>
      <c r="D80" s="319" t="s">
        <v>488</v>
      </c>
      <c r="E80" s="319" t="s">
        <v>398</v>
      </c>
      <c r="G80" s="322">
        <f t="shared" si="1"/>
        <v>5</v>
      </c>
    </row>
    <row r="81" spans="1:7" x14ac:dyDescent="0.25">
      <c r="A81" s="319" t="s">
        <v>499</v>
      </c>
      <c r="B81" s="319" t="s">
        <v>484</v>
      </c>
      <c r="C81" s="319" t="s">
        <v>92</v>
      </c>
      <c r="D81" s="319" t="s">
        <v>485</v>
      </c>
      <c r="E81" s="319" t="s">
        <v>395</v>
      </c>
      <c r="G81" s="322">
        <f t="shared" si="1"/>
        <v>2</v>
      </c>
    </row>
    <row r="82" spans="1:7" x14ac:dyDescent="0.25">
      <c r="G82" s="322">
        <f>SUM(G2:G81)</f>
        <v>33667</v>
      </c>
    </row>
  </sheetData>
  <mergeCells count="4">
    <mergeCell ref="L5:L6"/>
    <mergeCell ref="N5:V5"/>
    <mergeCell ref="M6:Q6"/>
    <mergeCell ref="R6:V6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9"/>
  <sheetViews>
    <sheetView workbookViewId="0">
      <selection activeCell="F18" sqref="F18:H18"/>
    </sheetView>
  </sheetViews>
  <sheetFormatPr defaultRowHeight="15" x14ac:dyDescent="0.25"/>
  <cols>
    <col min="1" max="1" width="19.85546875" style="322" customWidth="1"/>
    <col min="2" max="2" width="20.7109375" style="322" customWidth="1"/>
    <col min="3" max="3" width="9.140625" style="322"/>
    <col min="4" max="4" width="25" style="322" customWidth="1"/>
    <col min="5" max="5" width="13.42578125" style="322" customWidth="1"/>
    <col min="6" max="6" width="9.140625" style="322"/>
    <col min="7" max="7" width="17.140625" style="322" customWidth="1"/>
    <col min="8" max="8" width="15.28515625" style="322" customWidth="1"/>
    <col min="9" max="16384" width="9.140625" style="322"/>
  </cols>
  <sheetData>
    <row r="1" spans="1:31" x14ac:dyDescent="0.25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31" s="335" customFormat="1" x14ac:dyDescent="0.2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9"/>
      <c r="V2" s="338"/>
      <c r="W2" s="338"/>
      <c r="X2" s="338"/>
      <c r="Y2" s="338"/>
      <c r="Z2" s="338"/>
      <c r="AA2" s="338"/>
      <c r="AB2" s="338"/>
      <c r="AC2" s="338"/>
      <c r="AD2" s="338"/>
      <c r="AE2" s="338"/>
    </row>
    <row r="3" spans="1:31" x14ac:dyDescent="0.25">
      <c r="A3" s="342"/>
      <c r="B3" s="342"/>
      <c r="C3" s="342"/>
      <c r="D3" s="342" t="s">
        <v>502</v>
      </c>
      <c r="E3" s="604" t="s">
        <v>459</v>
      </c>
      <c r="F3" s="604"/>
      <c r="G3" s="604"/>
      <c r="H3" s="604"/>
      <c r="I3" s="343"/>
      <c r="J3" s="342" t="s">
        <v>503</v>
      </c>
      <c r="K3" s="605" t="s">
        <v>673</v>
      </c>
      <c r="L3" s="604"/>
      <c r="M3" s="342" t="s">
        <v>505</v>
      </c>
      <c r="N3" s="605" t="s">
        <v>506</v>
      </c>
      <c r="O3" s="604"/>
      <c r="P3" s="343"/>
      <c r="Q3" s="342" t="s">
        <v>507</v>
      </c>
      <c r="R3" s="605" t="s">
        <v>508</v>
      </c>
      <c r="S3" s="605"/>
      <c r="T3" s="343"/>
      <c r="U3" s="340"/>
      <c r="V3" s="338"/>
      <c r="W3" s="338"/>
      <c r="X3" s="338"/>
      <c r="Y3" s="338"/>
      <c r="Z3" s="338"/>
      <c r="AA3" s="338"/>
      <c r="AB3" s="338"/>
      <c r="AC3" s="338"/>
      <c r="AD3" s="338"/>
      <c r="AE3" s="338"/>
    </row>
    <row r="4" spans="1:31" x14ac:dyDescent="0.2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0"/>
      <c r="V4" s="338"/>
      <c r="W4" s="338"/>
      <c r="X4" s="338"/>
      <c r="Y4" s="338"/>
      <c r="Z4" s="338"/>
      <c r="AA4" s="338"/>
      <c r="AB4" s="338"/>
      <c r="AC4" s="338"/>
      <c r="AD4" s="338"/>
      <c r="AE4" s="338"/>
    </row>
    <row r="5" spans="1:31" ht="15" customHeight="1" x14ac:dyDescent="0.25">
      <c r="A5" s="343"/>
      <c r="B5" s="343"/>
      <c r="C5" s="606" t="s">
        <v>460</v>
      </c>
      <c r="D5" s="606"/>
      <c r="E5" s="606" t="s">
        <v>444</v>
      </c>
      <c r="F5" s="606" t="s">
        <v>288</v>
      </c>
      <c r="G5" s="606" t="s">
        <v>328</v>
      </c>
      <c r="H5" s="606"/>
      <c r="I5" s="606"/>
      <c r="J5" s="606"/>
      <c r="K5" s="606" t="s">
        <v>292</v>
      </c>
      <c r="L5" s="606" t="s">
        <v>461</v>
      </c>
      <c r="M5" s="606" t="s">
        <v>339</v>
      </c>
      <c r="N5" s="606"/>
      <c r="O5" s="606"/>
      <c r="P5" s="606"/>
      <c r="Q5" s="606"/>
      <c r="R5" s="606"/>
      <c r="S5" s="606"/>
      <c r="T5" s="606"/>
      <c r="U5" s="340"/>
      <c r="V5" s="338"/>
      <c r="W5" s="338"/>
      <c r="X5" s="338"/>
      <c r="Y5" s="338"/>
      <c r="Z5" s="338"/>
      <c r="AA5" s="338"/>
      <c r="AB5" s="338"/>
      <c r="AC5" s="338"/>
      <c r="AD5" s="338"/>
      <c r="AE5" s="338"/>
    </row>
    <row r="6" spans="1:31" x14ac:dyDescent="0.25">
      <c r="A6" s="343"/>
      <c r="B6" s="343"/>
      <c r="C6" s="606"/>
      <c r="D6" s="606"/>
      <c r="E6" s="606"/>
      <c r="F6" s="606"/>
      <c r="G6" s="606" t="s">
        <v>293</v>
      </c>
      <c r="H6" s="606" t="s">
        <v>294</v>
      </c>
      <c r="I6" s="344" t="s">
        <v>295</v>
      </c>
      <c r="J6" s="344" t="s">
        <v>296</v>
      </c>
      <c r="K6" s="606"/>
      <c r="L6" s="606"/>
      <c r="M6" s="606" t="s">
        <v>462</v>
      </c>
      <c r="N6" s="606"/>
      <c r="O6" s="606"/>
      <c r="P6" s="606" t="s">
        <v>463</v>
      </c>
      <c r="Q6" s="606"/>
      <c r="R6" s="606"/>
      <c r="S6" s="606"/>
      <c r="T6" s="606" t="s">
        <v>300</v>
      </c>
      <c r="U6" s="340"/>
      <c r="V6" s="338"/>
      <c r="W6" s="338"/>
      <c r="X6" s="338"/>
      <c r="Y6" s="338"/>
      <c r="Z6" s="338"/>
      <c r="AA6" s="338"/>
      <c r="AB6" s="338"/>
      <c r="AC6" s="338"/>
      <c r="AD6" s="338"/>
      <c r="AE6" s="338"/>
    </row>
    <row r="7" spans="1:31" ht="38.25" x14ac:dyDescent="0.25">
      <c r="A7" s="345" t="s">
        <v>674</v>
      </c>
      <c r="B7" s="343"/>
      <c r="C7" s="344" t="s">
        <v>417</v>
      </c>
      <c r="D7" s="344" t="s">
        <v>509</v>
      </c>
      <c r="E7" s="606"/>
      <c r="F7" s="606"/>
      <c r="G7" s="606"/>
      <c r="H7" s="606"/>
      <c r="I7" s="344" t="s">
        <v>300</v>
      </c>
      <c r="J7" s="344" t="s">
        <v>300</v>
      </c>
      <c r="K7" s="606"/>
      <c r="L7" s="606"/>
      <c r="M7" s="344" t="s">
        <v>301</v>
      </c>
      <c r="N7" s="344" t="s">
        <v>510</v>
      </c>
      <c r="O7" s="344" t="s">
        <v>511</v>
      </c>
      <c r="P7" s="344" t="s">
        <v>302</v>
      </c>
      <c r="Q7" s="344" t="s">
        <v>510</v>
      </c>
      <c r="R7" s="344" t="s">
        <v>511</v>
      </c>
      <c r="S7" s="344" t="s">
        <v>303</v>
      </c>
      <c r="T7" s="606"/>
      <c r="U7" s="340"/>
      <c r="V7" s="338"/>
      <c r="W7" s="338"/>
      <c r="X7" s="338"/>
      <c r="Y7" s="338"/>
      <c r="Z7" s="338"/>
      <c r="AA7" s="338"/>
      <c r="AB7" s="338"/>
      <c r="AC7" s="338"/>
      <c r="AD7" s="338"/>
      <c r="AE7" s="338"/>
    </row>
    <row r="8" spans="1:31" x14ac:dyDescent="0.25">
      <c r="A8" s="343"/>
      <c r="B8" s="346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0"/>
      <c r="V8" s="338"/>
      <c r="W8" s="338"/>
      <c r="X8" s="338"/>
      <c r="Y8" s="338"/>
      <c r="Z8" s="338"/>
      <c r="AA8" s="338"/>
      <c r="AB8" s="338"/>
      <c r="AC8" s="338"/>
      <c r="AD8" s="338"/>
      <c r="AE8" s="338"/>
    </row>
    <row r="9" spans="1:31" x14ac:dyDescent="0.25">
      <c r="A9" s="347" t="s">
        <v>459</v>
      </c>
      <c r="B9" s="343"/>
      <c r="C9" s="348">
        <v>886</v>
      </c>
      <c r="D9" s="348">
        <v>241878</v>
      </c>
      <c r="E9" s="348">
        <v>206140</v>
      </c>
      <c r="F9" s="349">
        <v>7.7681715520800401</v>
      </c>
      <c r="G9" s="349">
        <v>180.51354401805901</v>
      </c>
      <c r="H9" s="349">
        <v>77.585621422334299</v>
      </c>
      <c r="I9" s="349">
        <v>77.480658216639299</v>
      </c>
      <c r="J9" s="349">
        <v>78.202689625254493</v>
      </c>
      <c r="K9" s="349">
        <v>27.422751089564699</v>
      </c>
      <c r="L9" s="349">
        <v>20588.5</v>
      </c>
      <c r="M9" s="348">
        <v>20756</v>
      </c>
      <c r="N9" s="348">
        <v>1536</v>
      </c>
      <c r="O9" s="348">
        <v>10255</v>
      </c>
      <c r="P9" s="348">
        <v>19861</v>
      </c>
      <c r="Q9" s="348">
        <v>1536</v>
      </c>
      <c r="R9" s="348">
        <v>10255</v>
      </c>
      <c r="S9" s="348">
        <v>560</v>
      </c>
      <c r="T9" s="349">
        <v>21.4655088774619</v>
      </c>
      <c r="U9" s="340"/>
      <c r="V9" s="337"/>
      <c r="W9" s="337"/>
      <c r="X9" s="337"/>
      <c r="Y9" s="337"/>
      <c r="Z9" s="337"/>
      <c r="AA9" s="337"/>
      <c r="AB9" s="337"/>
      <c r="AC9" s="337"/>
      <c r="AD9" s="337"/>
      <c r="AE9" s="337"/>
    </row>
    <row r="10" spans="1:31" x14ac:dyDescent="0.25">
      <c r="A10" s="341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</row>
    <row r="13" spans="1:31" x14ac:dyDescent="0.25">
      <c r="A13" s="322" t="s">
        <v>625</v>
      </c>
      <c r="E13" s="322" t="s">
        <v>626</v>
      </c>
    </row>
    <row r="14" spans="1:31" x14ac:dyDescent="0.25">
      <c r="A14" s="300" t="s">
        <v>433</v>
      </c>
      <c r="E14" s="300" t="s">
        <v>434</v>
      </c>
      <c r="F14" s="300" t="s">
        <v>433</v>
      </c>
    </row>
    <row r="15" spans="1:31" x14ac:dyDescent="0.25">
      <c r="B15" s="300" t="s">
        <v>468</v>
      </c>
      <c r="G15" s="333" t="s">
        <v>387</v>
      </c>
      <c r="H15" s="333" t="s">
        <v>387</v>
      </c>
    </row>
    <row r="16" spans="1:31" x14ac:dyDescent="0.25">
      <c r="A16" s="300" t="s">
        <v>468</v>
      </c>
      <c r="B16" s="301" t="s">
        <v>624</v>
      </c>
      <c r="G16" s="333" t="s">
        <v>434</v>
      </c>
      <c r="H16" s="333" t="s">
        <v>433</v>
      </c>
    </row>
    <row r="17" spans="2:9" x14ac:dyDescent="0.25">
      <c r="B17" s="188">
        <f>6701+6397+5493</f>
        <v>18591</v>
      </c>
      <c r="E17" s="601" t="s">
        <v>387</v>
      </c>
      <c r="F17" s="601"/>
      <c r="G17" s="301">
        <v>885449</v>
      </c>
      <c r="H17" s="301">
        <v>124882</v>
      </c>
    </row>
    <row r="18" spans="2:9" x14ac:dyDescent="0.25">
      <c r="E18" s="265" t="s">
        <v>517</v>
      </c>
      <c r="F18" s="266"/>
      <c r="G18" s="151">
        <f>'1-9_2019 přehled dle VS (2)'!G82</f>
        <v>33667</v>
      </c>
      <c r="H18" s="151">
        <v>15568</v>
      </c>
      <c r="I18" s="322" t="s">
        <v>452</v>
      </c>
    </row>
    <row r="19" spans="2:9" x14ac:dyDescent="0.25">
      <c r="C19" s="179"/>
      <c r="D19" s="179"/>
      <c r="E19" s="179"/>
      <c r="F19" s="179"/>
      <c r="G19" s="317">
        <f>SUM(G17:G18)</f>
        <v>919116</v>
      </c>
      <c r="H19" s="317">
        <f>SUM(H17:H18)</f>
        <v>140450</v>
      </c>
      <c r="I19" s="334"/>
    </row>
  </sheetData>
  <mergeCells count="17">
    <mergeCell ref="C5:D6"/>
    <mergeCell ref="E5:E7"/>
    <mergeCell ref="F5:F7"/>
    <mergeCell ref="G5:J5"/>
    <mergeCell ref="K5:K7"/>
    <mergeCell ref="G6:G7"/>
    <mergeCell ref="H6:H7"/>
    <mergeCell ref="E3:H3"/>
    <mergeCell ref="K3:L3"/>
    <mergeCell ref="N3:O3"/>
    <mergeCell ref="R3:S3"/>
    <mergeCell ref="E17:F17"/>
    <mergeCell ref="M5:T5"/>
    <mergeCell ref="M6:O6"/>
    <mergeCell ref="P6:S6"/>
    <mergeCell ref="T6:T7"/>
    <mergeCell ref="L5:L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60"/>
  <sheetViews>
    <sheetView tabSelected="1" workbookViewId="0">
      <selection activeCell="I31" sqref="I31"/>
    </sheetView>
  </sheetViews>
  <sheetFormatPr defaultRowHeight="15" customHeight="1" x14ac:dyDescent="0.2"/>
  <cols>
    <col min="1" max="1" width="7.85546875" style="96" customWidth="1"/>
    <col min="2" max="2" width="47.42578125" style="96" customWidth="1"/>
    <col min="3" max="3" width="10.140625" style="96" bestFit="1" customWidth="1"/>
    <col min="4" max="4" width="10.28515625" style="96" bestFit="1" customWidth="1"/>
    <col min="5" max="5" width="10.42578125" style="96" bestFit="1" customWidth="1"/>
    <col min="6" max="6" width="9.28515625" style="96" bestFit="1" customWidth="1"/>
    <col min="7" max="7" width="10.140625" style="96" bestFit="1" customWidth="1"/>
    <col min="8" max="8" width="10" style="96" customWidth="1"/>
    <col min="9" max="16384" width="9.140625" style="96"/>
  </cols>
  <sheetData>
    <row r="6" spans="2:9" ht="15" customHeight="1" x14ac:dyDescent="0.25">
      <c r="B6" s="95" t="s">
        <v>447</v>
      </c>
    </row>
    <row r="7" spans="2:9" ht="15" hidden="1" customHeight="1" x14ac:dyDescent="0.2">
      <c r="B7" s="97" t="s">
        <v>274</v>
      </c>
      <c r="G7" s="98"/>
    </row>
    <row r="8" spans="2:9" ht="15" customHeight="1" x14ac:dyDescent="0.2">
      <c r="B8" s="97"/>
      <c r="G8" s="98"/>
    </row>
    <row r="9" spans="2:9" ht="15" customHeight="1" thickBot="1" x14ac:dyDescent="0.25">
      <c r="G9" s="98"/>
    </row>
    <row r="10" spans="2:9" ht="15" customHeight="1" thickBot="1" x14ac:dyDescent="0.25">
      <c r="B10" s="99" t="s">
        <v>275</v>
      </c>
      <c r="C10" s="219">
        <v>2015</v>
      </c>
      <c r="D10" s="101">
        <v>2016</v>
      </c>
      <c r="E10" s="100">
        <v>2017</v>
      </c>
      <c r="F10" s="388">
        <v>2018</v>
      </c>
      <c r="G10" s="387" t="s">
        <v>506</v>
      </c>
      <c r="H10" s="421" t="s">
        <v>730</v>
      </c>
      <c r="I10" s="542" t="s">
        <v>930</v>
      </c>
    </row>
    <row r="11" spans="2:9" ht="15" customHeight="1" thickTop="1" x14ac:dyDescent="0.2">
      <c r="B11" s="102" t="s">
        <v>276</v>
      </c>
      <c r="C11" s="103">
        <f>'2015'!E78</f>
        <v>1264901</v>
      </c>
      <c r="D11" s="104">
        <f>'2016'!E78</f>
        <v>1256180</v>
      </c>
      <c r="E11" s="103">
        <f>'2017'!E78</f>
        <v>1224247</v>
      </c>
      <c r="F11" s="310">
        <f>'2018'!H21</f>
        <v>1221539</v>
      </c>
      <c r="G11" s="375">
        <f>'1-12_2019'!K23</f>
        <v>1233368</v>
      </c>
      <c r="H11" s="103">
        <f>'1-12_2020'!L20</f>
        <v>1177388</v>
      </c>
      <c r="I11" s="103">
        <f>'1-6_2021'!L24</f>
        <v>888473</v>
      </c>
    </row>
    <row r="12" spans="2:9" ht="15" customHeight="1" x14ac:dyDescent="0.2">
      <c r="B12" s="105" t="s">
        <v>277</v>
      </c>
      <c r="C12" s="106">
        <f>'2015'!C114</f>
        <v>5487530</v>
      </c>
      <c r="D12" s="107">
        <f>'2016'!C116</f>
        <v>5623681</v>
      </c>
      <c r="E12" s="106">
        <f>'2017'!C115</f>
        <v>5480789</v>
      </c>
      <c r="F12" s="311">
        <f>'2018'!B51</f>
        <v>5681741</v>
      </c>
      <c r="G12" s="310">
        <f>'1-12_2019 přehled dle VS '!P38</f>
        <v>5881047</v>
      </c>
      <c r="H12" s="103">
        <f>'1-12_2020 přehled dle VS'!N41</f>
        <v>5272007</v>
      </c>
      <c r="I12" s="103">
        <f>'1-6_2021'!D66</f>
        <v>3202337</v>
      </c>
    </row>
    <row r="13" spans="2:9" ht="15" customHeight="1" thickBot="1" x14ac:dyDescent="0.25">
      <c r="B13" s="108" t="s">
        <v>278</v>
      </c>
      <c r="C13" s="109">
        <f>'2015'!F78</f>
        <v>171329</v>
      </c>
      <c r="D13" s="110">
        <f>'2016'!F78</f>
        <v>170441</v>
      </c>
      <c r="E13" s="109">
        <f>'2017'!F78</f>
        <v>167736</v>
      </c>
      <c r="F13" s="312">
        <f>'2018'!I21</f>
        <v>167461</v>
      </c>
      <c r="G13" s="310">
        <f>'1-12_2019'!L23</f>
        <v>166566</v>
      </c>
      <c r="H13" s="103">
        <f>'1-12_2020'!M20</f>
        <v>185220</v>
      </c>
      <c r="I13" s="103">
        <f>'1-6_2021'!M24</f>
        <v>220151</v>
      </c>
    </row>
    <row r="14" spans="2:9" ht="15" customHeight="1" thickBot="1" x14ac:dyDescent="0.25">
      <c r="B14" s="99" t="s">
        <v>279</v>
      </c>
      <c r="C14" s="219">
        <v>2015</v>
      </c>
      <c r="D14" s="101">
        <v>2016</v>
      </c>
      <c r="E14" s="100">
        <v>2017</v>
      </c>
      <c r="F14" s="388">
        <v>2018</v>
      </c>
      <c r="G14" s="387" t="s">
        <v>506</v>
      </c>
      <c r="H14" s="421" t="s">
        <v>730</v>
      </c>
      <c r="I14" s="542" t="s">
        <v>930</v>
      </c>
    </row>
    <row r="15" spans="2:9" ht="15" customHeight="1" thickTop="1" x14ac:dyDescent="0.2">
      <c r="B15" s="111" t="s">
        <v>448</v>
      </c>
      <c r="C15" s="112">
        <f>'2015'!C22</f>
        <v>913</v>
      </c>
      <c r="D15" s="112">
        <f>'2016'!C22</f>
        <v>917</v>
      </c>
      <c r="E15" s="112">
        <f>'2017'!C22</f>
        <v>917</v>
      </c>
      <c r="F15" s="313">
        <f>'2018'!B8</f>
        <v>886</v>
      </c>
      <c r="G15" s="314">
        <f>'1-12_2019'!D11</f>
        <v>886</v>
      </c>
      <c r="H15" s="420">
        <f>'1-12_2020'!E8</f>
        <v>886</v>
      </c>
      <c r="I15" s="420">
        <f>'1-6_2021'!C12</f>
        <v>890</v>
      </c>
    </row>
    <row r="16" spans="2:9" ht="15" customHeight="1" x14ac:dyDescent="0.2">
      <c r="B16" s="113" t="s">
        <v>280</v>
      </c>
      <c r="C16" s="114">
        <f>'2015'!E22</f>
        <v>252.31872946330799</v>
      </c>
      <c r="D16" s="114">
        <f>'2016'!E22</f>
        <v>242.98532718425</v>
      </c>
      <c r="E16" s="114">
        <f>'2017'!E22</f>
        <v>233.08505997819</v>
      </c>
      <c r="F16" s="314">
        <f>'2018'!E7</f>
        <v>240.54102029554201</v>
      </c>
      <c r="G16" s="314">
        <f>'1-12_2019'!H11</f>
        <v>242.41422121896201</v>
      </c>
      <c r="H16" s="420">
        <f>'1-12_2020'!I9</f>
        <v>208.61270784684001</v>
      </c>
      <c r="I16" s="420">
        <f>'1-6_2021'!G12</f>
        <v>104.219620008706</v>
      </c>
    </row>
    <row r="17" spans="2:9" ht="15" customHeight="1" x14ac:dyDescent="0.2">
      <c r="B17" s="113" t="s">
        <v>281</v>
      </c>
      <c r="C17" s="115">
        <f>'2015'!F22</f>
        <v>77.494979261068295</v>
      </c>
      <c r="D17" s="115">
        <f>'2016'!F22</f>
        <v>76.202081051478601</v>
      </c>
      <c r="E17" s="115">
        <f>'2017'!F22</f>
        <v>75.853686235263197</v>
      </c>
      <c r="F17" s="315">
        <f>'2018'!F7</f>
        <v>77.242167371564307</v>
      </c>
      <c r="G17" s="315">
        <f>'1-12_2019'!I11</f>
        <v>77.6095510997568</v>
      </c>
      <c r="H17" s="422">
        <f>'1-12_2020'!J8</f>
        <v>70.216640526030005</v>
      </c>
      <c r="I17" s="422">
        <f>'1-6_2021'!H12</f>
        <v>73.410142571285604</v>
      </c>
    </row>
    <row r="18" spans="2:9" ht="15" customHeight="1" x14ac:dyDescent="0.2">
      <c r="B18" s="113" t="s">
        <v>282</v>
      </c>
      <c r="C18" s="114">
        <f>'2015'!I22</f>
        <v>26690.5</v>
      </c>
      <c r="D18" s="114">
        <f>'2016'!I22</f>
        <v>27123.5</v>
      </c>
      <c r="E18" s="114">
        <f>'2017'!I22</f>
        <v>27025.5</v>
      </c>
      <c r="F18" s="314">
        <f>'2018'!I7</f>
        <v>26970.5</v>
      </c>
      <c r="G18" s="314">
        <f>'1-12_2019'!M11</f>
        <v>27865</v>
      </c>
      <c r="H18" s="420">
        <f>'1-12_2020'!N9</f>
        <v>25985</v>
      </c>
      <c r="I18" s="420">
        <f>'1-6_2021'!L13</f>
        <v>13080</v>
      </c>
    </row>
    <row r="19" spans="2:9" ht="15" customHeight="1" x14ac:dyDescent="0.2">
      <c r="B19" s="113" t="s">
        <v>283</v>
      </c>
      <c r="C19" s="114">
        <f>'2015'!N22</f>
        <v>21209</v>
      </c>
      <c r="D19" s="114">
        <f>'2016'!N22</f>
        <v>21281</v>
      </c>
      <c r="E19" s="114">
        <f>'2017'!N22</f>
        <v>21280</v>
      </c>
      <c r="F19" s="314">
        <f>'2018'!B13</f>
        <v>21299</v>
      </c>
      <c r="G19" s="314">
        <f>'1-12_2019'!D20</f>
        <v>21691</v>
      </c>
      <c r="H19" s="420">
        <f>'1-12_2020'!E18</f>
        <v>18544</v>
      </c>
      <c r="I19" s="420">
        <f>'1-6_2021'!E21</f>
        <v>9838</v>
      </c>
    </row>
    <row r="20" spans="2:9" ht="15" customHeight="1" x14ac:dyDescent="0.2">
      <c r="B20" s="113" t="s">
        <v>284</v>
      </c>
      <c r="C20" s="114">
        <f>'2015'!L22</f>
        <v>778</v>
      </c>
      <c r="D20" s="114">
        <f>'2016'!L22</f>
        <v>786</v>
      </c>
      <c r="E20" s="114">
        <f>'2017'!L22</f>
        <v>789</v>
      </c>
      <c r="F20" s="314">
        <f>'2018'!L7</f>
        <v>822</v>
      </c>
      <c r="G20" s="314">
        <f>'1-12_2019'!T11</f>
        <v>727</v>
      </c>
      <c r="H20" s="420">
        <f>'1-12_2020'!U9</f>
        <v>874</v>
      </c>
      <c r="I20" s="420">
        <f>'1-6_2021'!S12</f>
        <v>544</v>
      </c>
    </row>
    <row r="21" spans="2:9" ht="15" customHeight="1" thickBot="1" x14ac:dyDescent="0.25">
      <c r="B21" s="116" t="s">
        <v>285</v>
      </c>
      <c r="C21" s="117">
        <f>'2015'!D22</f>
        <v>8.6310485004027608</v>
      </c>
      <c r="D21" s="117">
        <f>'2016'!D22</f>
        <v>8.2080852397367607</v>
      </c>
      <c r="E21" s="117">
        <f>'2017'!D22</f>
        <v>7.9087898466263296</v>
      </c>
      <c r="F21" s="316">
        <f>'2018'!D7</f>
        <v>7.9701154965610597</v>
      </c>
      <c r="G21" s="316">
        <f>'1-12_2019'!G11</f>
        <v>7.7078413780728496</v>
      </c>
      <c r="H21" s="117">
        <f>'1-12_2020'!H9</f>
        <v>7.1670964017702499</v>
      </c>
      <c r="I21" s="117">
        <f>'1-6_2021'!F13</f>
        <v>7.1802752293578003</v>
      </c>
    </row>
    <row r="24" spans="2:9" ht="15" hidden="1" customHeight="1" x14ac:dyDescent="0.2">
      <c r="B24" s="118" t="s">
        <v>428</v>
      </c>
    </row>
    <row r="25" spans="2:9" ht="15" customHeight="1" x14ac:dyDescent="0.2">
      <c r="B25" s="493" t="s">
        <v>986</v>
      </c>
    </row>
    <row r="28" spans="2:9" ht="15" customHeight="1" x14ac:dyDescent="0.2">
      <c r="B28" s="96" t="s">
        <v>987</v>
      </c>
    </row>
    <row r="29" spans="2:9" ht="15" customHeight="1" x14ac:dyDescent="0.2">
      <c r="B29" s="96" t="s">
        <v>927</v>
      </c>
    </row>
    <row r="30" spans="2:9" ht="15" customHeight="1" x14ac:dyDescent="0.2">
      <c r="B30" s="96" t="s">
        <v>623</v>
      </c>
    </row>
    <row r="45" s="98" customFormat="1" ht="15" customHeight="1" x14ac:dyDescent="0.2"/>
    <row r="46" s="98" customFormat="1" ht="15" customHeight="1" x14ac:dyDescent="0.2"/>
    <row r="47" s="98" customFormat="1" ht="15" customHeight="1" x14ac:dyDescent="0.2"/>
    <row r="48" s="98" customFormat="1" ht="15" customHeight="1" x14ac:dyDescent="0.2"/>
    <row r="49" s="98" customFormat="1" ht="15" customHeight="1" x14ac:dyDescent="0.2"/>
    <row r="50" s="98" customFormat="1" ht="15" customHeight="1" x14ac:dyDescent="0.2"/>
    <row r="51" s="98" customFormat="1" ht="15" customHeight="1" x14ac:dyDescent="0.2"/>
    <row r="52" s="98" customFormat="1" ht="15" customHeight="1" x14ac:dyDescent="0.2"/>
    <row r="53" s="98" customFormat="1" ht="30" customHeight="1" x14ac:dyDescent="0.2"/>
    <row r="54" s="98" customFormat="1" ht="15" customHeight="1" x14ac:dyDescent="0.2"/>
    <row r="55" s="98" customFormat="1" ht="15" customHeight="1" x14ac:dyDescent="0.2"/>
    <row r="56" s="98" customFormat="1" ht="15" customHeight="1" x14ac:dyDescent="0.2"/>
    <row r="57" s="98" customFormat="1" ht="15" customHeight="1" x14ac:dyDescent="0.2"/>
    <row r="58" s="98" customFormat="1" ht="15" customHeight="1" x14ac:dyDescent="0.2"/>
    <row r="59" s="98" customFormat="1" ht="30" customHeight="1" x14ac:dyDescent="0.2"/>
    <row r="60" s="98" customFormat="1" ht="15" customHeight="1" x14ac:dyDescent="0.2"/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"/>
  <sheetViews>
    <sheetView workbookViewId="0">
      <selection activeCell="G18" sqref="G18"/>
    </sheetView>
  </sheetViews>
  <sheetFormatPr defaultRowHeight="15" x14ac:dyDescent="0.25"/>
  <cols>
    <col min="1" max="1" width="19.85546875" customWidth="1"/>
    <col min="2" max="2" width="20.7109375" customWidth="1"/>
    <col min="4" max="4" width="25" customWidth="1"/>
    <col min="5" max="5" width="13.42578125" customWidth="1"/>
    <col min="7" max="7" width="17.140625" customWidth="1"/>
    <col min="8" max="8" width="15.28515625" customWidth="1"/>
  </cols>
  <sheetData>
    <row r="1" spans="1:20" ht="15.75" thickBot="1" x14ac:dyDescent="0.3">
      <c r="A1" s="325"/>
      <c r="B1" s="325"/>
      <c r="C1" s="325"/>
      <c r="D1" s="325" t="s">
        <v>502</v>
      </c>
      <c r="E1" s="607" t="s">
        <v>459</v>
      </c>
      <c r="F1" s="608"/>
      <c r="G1" s="608"/>
      <c r="H1" s="609"/>
      <c r="I1" s="326"/>
      <c r="J1" s="325" t="s">
        <v>503</v>
      </c>
      <c r="K1" s="610" t="s">
        <v>618</v>
      </c>
      <c r="L1" s="609"/>
      <c r="M1" s="325" t="s">
        <v>505</v>
      </c>
      <c r="N1" s="610" t="s">
        <v>506</v>
      </c>
      <c r="O1" s="609"/>
      <c r="P1" s="326"/>
      <c r="Q1" s="325" t="s">
        <v>507</v>
      </c>
      <c r="R1" s="610" t="s">
        <v>508</v>
      </c>
      <c r="S1" s="611"/>
      <c r="T1" s="326"/>
    </row>
    <row r="2" spans="1:20" x14ac:dyDescent="0.25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</row>
    <row r="3" spans="1:20" x14ac:dyDescent="0.25">
      <c r="A3" s="326"/>
      <c r="B3" s="326"/>
      <c r="C3" s="583" t="s">
        <v>460</v>
      </c>
      <c r="D3" s="584"/>
      <c r="E3" s="587" t="s">
        <v>444</v>
      </c>
      <c r="F3" s="587" t="s">
        <v>288</v>
      </c>
      <c r="G3" s="590" t="s">
        <v>328</v>
      </c>
      <c r="H3" s="591"/>
      <c r="I3" s="591"/>
      <c r="J3" s="592"/>
      <c r="K3" s="587" t="s">
        <v>292</v>
      </c>
      <c r="L3" s="587" t="s">
        <v>461</v>
      </c>
      <c r="M3" s="590" t="s">
        <v>339</v>
      </c>
      <c r="N3" s="591"/>
      <c r="O3" s="591"/>
      <c r="P3" s="591"/>
      <c r="Q3" s="591"/>
      <c r="R3" s="591"/>
      <c r="S3" s="591"/>
      <c r="T3" s="592"/>
    </row>
    <row r="4" spans="1:20" x14ac:dyDescent="0.25">
      <c r="A4" s="326"/>
      <c r="B4" s="326"/>
      <c r="C4" s="585"/>
      <c r="D4" s="586"/>
      <c r="E4" s="588"/>
      <c r="F4" s="588"/>
      <c r="G4" s="587" t="s">
        <v>293</v>
      </c>
      <c r="H4" s="587" t="s">
        <v>294</v>
      </c>
      <c r="I4" s="296" t="s">
        <v>295</v>
      </c>
      <c r="J4" s="296" t="s">
        <v>296</v>
      </c>
      <c r="K4" s="588"/>
      <c r="L4" s="588"/>
      <c r="M4" s="590" t="s">
        <v>462</v>
      </c>
      <c r="N4" s="591"/>
      <c r="O4" s="592"/>
      <c r="P4" s="590" t="s">
        <v>463</v>
      </c>
      <c r="Q4" s="591"/>
      <c r="R4" s="591"/>
      <c r="S4" s="592"/>
      <c r="T4" s="587" t="s">
        <v>300</v>
      </c>
    </row>
    <row r="5" spans="1:20" ht="38.25" x14ac:dyDescent="0.25">
      <c r="A5" s="331" t="s">
        <v>619</v>
      </c>
      <c r="B5" s="326"/>
      <c r="C5" s="296" t="s">
        <v>417</v>
      </c>
      <c r="D5" s="296" t="s">
        <v>509</v>
      </c>
      <c r="E5" s="589"/>
      <c r="F5" s="589"/>
      <c r="G5" s="589"/>
      <c r="H5" s="589"/>
      <c r="I5" s="296" t="s">
        <v>300</v>
      </c>
      <c r="J5" s="296" t="s">
        <v>300</v>
      </c>
      <c r="K5" s="589"/>
      <c r="L5" s="589"/>
      <c r="M5" s="296" t="s">
        <v>301</v>
      </c>
      <c r="N5" s="296" t="s">
        <v>510</v>
      </c>
      <c r="O5" s="296" t="s">
        <v>511</v>
      </c>
      <c r="P5" s="296" t="s">
        <v>302</v>
      </c>
      <c r="Q5" s="296" t="s">
        <v>510</v>
      </c>
      <c r="R5" s="296" t="s">
        <v>511</v>
      </c>
      <c r="S5" s="296" t="s">
        <v>303</v>
      </c>
      <c r="T5" s="589"/>
    </row>
    <row r="6" spans="1:20" x14ac:dyDescent="0.25">
      <c r="A6" s="323"/>
      <c r="B6" s="324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</row>
    <row r="7" spans="1:20" x14ac:dyDescent="0.25">
      <c r="A7" s="327" t="s">
        <v>459</v>
      </c>
      <c r="B7" s="328"/>
      <c r="C7" s="329">
        <v>886</v>
      </c>
      <c r="D7" s="329">
        <v>160366</v>
      </c>
      <c r="E7" s="329">
        <v>143742</v>
      </c>
      <c r="F7" s="330">
        <v>7.7327346882818704</v>
      </c>
      <c r="G7" s="330">
        <v>127.323927765237</v>
      </c>
      <c r="H7" s="330">
        <v>78.480193680343902</v>
      </c>
      <c r="I7" s="330">
        <v>78.399597709539805</v>
      </c>
      <c r="J7" s="330">
        <v>78.966158059467901</v>
      </c>
      <c r="K7" s="330">
        <v>26.411971588166299</v>
      </c>
      <c r="L7" s="330">
        <v>14588.5</v>
      </c>
      <c r="M7" s="329">
        <v>14676</v>
      </c>
      <c r="N7" s="329">
        <v>1101</v>
      </c>
      <c r="O7" s="329">
        <v>7428</v>
      </c>
      <c r="P7" s="329">
        <v>14118</v>
      </c>
      <c r="Q7" s="329">
        <v>1101</v>
      </c>
      <c r="R7" s="329">
        <v>7428</v>
      </c>
      <c r="S7" s="329">
        <v>383</v>
      </c>
      <c r="T7" s="330">
        <v>21.830084456874101</v>
      </c>
    </row>
    <row r="11" spans="1:20" x14ac:dyDescent="0.25">
      <c r="A11" s="322" t="s">
        <v>513</v>
      </c>
      <c r="B11" s="322"/>
      <c r="C11" s="322"/>
      <c r="D11" s="322"/>
      <c r="E11" s="322" t="s">
        <v>620</v>
      </c>
      <c r="F11" s="322"/>
      <c r="G11" s="322"/>
      <c r="H11" s="322"/>
      <c r="I11" s="322"/>
    </row>
    <row r="12" spans="1:20" x14ac:dyDescent="0.25">
      <c r="A12" s="300" t="s">
        <v>433</v>
      </c>
      <c r="B12" s="322"/>
      <c r="C12" s="322"/>
      <c r="D12" s="322"/>
      <c r="E12" s="300" t="s">
        <v>434</v>
      </c>
      <c r="F12" s="300" t="s">
        <v>433</v>
      </c>
      <c r="G12" s="322"/>
      <c r="H12" s="322"/>
      <c r="I12" s="322"/>
    </row>
    <row r="13" spans="1:20" x14ac:dyDescent="0.25">
      <c r="A13" s="322"/>
      <c r="B13" s="300" t="s">
        <v>468</v>
      </c>
      <c r="C13" s="322"/>
      <c r="D13" s="322"/>
      <c r="E13" s="322"/>
      <c r="F13" s="322"/>
      <c r="G13" s="318" t="s">
        <v>387</v>
      </c>
      <c r="H13" s="318" t="s">
        <v>387</v>
      </c>
      <c r="I13" s="322"/>
    </row>
    <row r="14" spans="1:20" x14ac:dyDescent="0.25">
      <c r="A14" s="300" t="s">
        <v>468</v>
      </c>
      <c r="B14" s="301" t="s">
        <v>621</v>
      </c>
      <c r="C14" s="322"/>
      <c r="D14" s="322"/>
      <c r="E14" s="322"/>
      <c r="F14" s="322"/>
      <c r="G14" s="318" t="s">
        <v>434</v>
      </c>
      <c r="H14" s="318" t="s">
        <v>433</v>
      </c>
      <c r="I14" s="322"/>
    </row>
    <row r="15" spans="1:20" x14ac:dyDescent="0.25">
      <c r="A15" s="322"/>
      <c r="B15" s="188">
        <f>6701+6397</f>
        <v>13098</v>
      </c>
      <c r="C15" s="322"/>
      <c r="D15" s="322"/>
      <c r="E15" s="601" t="s">
        <v>387</v>
      </c>
      <c r="F15" s="601"/>
      <c r="G15" s="301">
        <v>614322</v>
      </c>
      <c r="H15" s="301">
        <v>101911</v>
      </c>
      <c r="I15" s="322"/>
    </row>
    <row r="16" spans="1:20" x14ac:dyDescent="0.25">
      <c r="A16" s="322"/>
      <c r="B16" s="322"/>
      <c r="C16" s="322"/>
      <c r="D16" s="322"/>
      <c r="E16" s="265" t="s">
        <v>517</v>
      </c>
      <c r="F16" s="266"/>
      <c r="G16" s="151">
        <v>24030</v>
      </c>
      <c r="H16" s="151">
        <v>12496</v>
      </c>
      <c r="I16" s="322" t="s">
        <v>452</v>
      </c>
    </row>
    <row r="17" spans="1:9" x14ac:dyDescent="0.25">
      <c r="A17" s="322"/>
      <c r="B17" s="322"/>
      <c r="C17" s="179"/>
      <c r="D17" s="179"/>
      <c r="E17" s="179"/>
      <c r="F17" s="179"/>
      <c r="G17" s="317">
        <f>SUM(G15:G16)</f>
        <v>638352</v>
      </c>
      <c r="H17" s="317">
        <f>SUM(H15:H16)</f>
        <v>114407</v>
      </c>
      <c r="I17" s="320"/>
    </row>
  </sheetData>
  <mergeCells count="17">
    <mergeCell ref="E1:H1"/>
    <mergeCell ref="K1:L1"/>
    <mergeCell ref="N1:O1"/>
    <mergeCell ref="R1:S1"/>
    <mergeCell ref="C3:D4"/>
    <mergeCell ref="E3:E5"/>
    <mergeCell ref="F3:F5"/>
    <mergeCell ref="E15:F15"/>
    <mergeCell ref="M3:T3"/>
    <mergeCell ref="G4:G5"/>
    <mergeCell ref="H4:H5"/>
    <mergeCell ref="M4:O4"/>
    <mergeCell ref="P4:S4"/>
    <mergeCell ref="T4:T5"/>
    <mergeCell ref="G3:J3"/>
    <mergeCell ref="K3:K5"/>
    <mergeCell ref="L3:L5"/>
  </mergeCells>
  <pageMargins left="0.7" right="0.7" top="0.78740157499999996" bottom="0.78740157499999996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workbookViewId="0">
      <selection activeCell="O22" sqref="O22"/>
    </sheetView>
  </sheetViews>
  <sheetFormatPr defaultRowHeight="15" x14ac:dyDescent="0.25"/>
  <cols>
    <col min="22" max="22" width="18.140625" customWidth="1"/>
  </cols>
  <sheetData>
    <row r="1" spans="1:34" x14ac:dyDescent="0.25">
      <c r="A1" s="186" t="s">
        <v>349</v>
      </c>
      <c r="B1" s="186" t="s">
        <v>350</v>
      </c>
      <c r="C1" s="186" t="s">
        <v>351</v>
      </c>
      <c r="D1" s="186" t="s">
        <v>352</v>
      </c>
      <c r="E1" s="186" t="s">
        <v>353</v>
      </c>
      <c r="T1" s="174" t="s">
        <v>604</v>
      </c>
      <c r="U1" s="174" t="s">
        <v>605</v>
      </c>
      <c r="V1" s="174" t="s">
        <v>351</v>
      </c>
      <c r="W1" s="174" t="s">
        <v>606</v>
      </c>
      <c r="X1" s="174" t="s">
        <v>607</v>
      </c>
      <c r="Y1" s="174" t="s">
        <v>608</v>
      </c>
      <c r="Z1" s="174" t="s">
        <v>609</v>
      </c>
      <c r="AA1" s="174" t="s">
        <v>610</v>
      </c>
      <c r="AB1" s="174" t="s">
        <v>611</v>
      </c>
      <c r="AC1" s="174" t="s">
        <v>349</v>
      </c>
      <c r="AD1" s="174" t="s">
        <v>612</v>
      </c>
      <c r="AE1" s="174" t="s">
        <v>613</v>
      </c>
      <c r="AF1" s="174" t="s">
        <v>614</v>
      </c>
      <c r="AG1" s="174" t="s">
        <v>615</v>
      </c>
      <c r="AH1" s="174" t="s">
        <v>616</v>
      </c>
    </row>
    <row r="2" spans="1:34" x14ac:dyDescent="0.25">
      <c r="A2" s="319" t="s">
        <v>473</v>
      </c>
      <c r="B2" s="319" t="s">
        <v>474</v>
      </c>
      <c r="C2" s="319" t="s">
        <v>89</v>
      </c>
      <c r="D2" s="319" t="s">
        <v>475</v>
      </c>
      <c r="E2" s="319" t="s">
        <v>560</v>
      </c>
      <c r="F2">
        <v>1</v>
      </c>
      <c r="G2">
        <f>E2*$F$2</f>
        <v>1513</v>
      </c>
      <c r="T2" s="227" t="s">
        <v>617</v>
      </c>
      <c r="U2" s="227" t="s">
        <v>617</v>
      </c>
      <c r="V2" s="227" t="s">
        <v>617</v>
      </c>
      <c r="W2" s="227" t="s">
        <v>617</v>
      </c>
      <c r="X2" s="227" t="s">
        <v>617</v>
      </c>
      <c r="Y2" s="227" t="s">
        <v>617</v>
      </c>
      <c r="Z2" s="227" t="s">
        <v>617</v>
      </c>
      <c r="AA2" s="227" t="s">
        <v>617</v>
      </c>
      <c r="AB2" s="227" t="s">
        <v>617</v>
      </c>
      <c r="AC2" s="227" t="s">
        <v>617</v>
      </c>
      <c r="AD2" s="227" t="s">
        <v>617</v>
      </c>
      <c r="AE2" s="227" t="s">
        <v>617</v>
      </c>
      <c r="AF2" s="227" t="s">
        <v>617</v>
      </c>
      <c r="AG2" s="227" t="s">
        <v>617</v>
      </c>
      <c r="AH2" s="227" t="s">
        <v>617</v>
      </c>
    </row>
    <row r="3" spans="1:34" x14ac:dyDescent="0.25">
      <c r="A3" s="319" t="s">
        <v>473</v>
      </c>
      <c r="B3" s="319" t="s">
        <v>474</v>
      </c>
      <c r="C3" s="319" t="s">
        <v>89</v>
      </c>
      <c r="D3" s="319" t="s">
        <v>476</v>
      </c>
      <c r="E3" s="319" t="s">
        <v>561</v>
      </c>
      <c r="G3" s="236">
        <f t="shared" ref="G3:G66" si="0">E3*$F$2</f>
        <v>2120</v>
      </c>
      <c r="T3" s="602"/>
      <c r="U3" s="174" t="s">
        <v>429</v>
      </c>
      <c r="V3" s="602"/>
      <c r="W3" s="602"/>
      <c r="X3" s="602"/>
      <c r="Y3" s="602"/>
      <c r="Z3" s="602"/>
      <c r="AA3" s="602"/>
      <c r="AB3" s="602"/>
      <c r="AC3" s="602"/>
      <c r="AD3" s="602"/>
      <c r="AE3" s="176"/>
      <c r="AF3" s="176"/>
      <c r="AG3" s="176"/>
      <c r="AH3" s="176"/>
    </row>
    <row r="4" spans="1:34" x14ac:dyDescent="0.25">
      <c r="A4" s="319" t="s">
        <v>473</v>
      </c>
      <c r="B4" s="319" t="s">
        <v>477</v>
      </c>
      <c r="C4" s="319" t="s">
        <v>89</v>
      </c>
      <c r="D4" s="319" t="s">
        <v>478</v>
      </c>
      <c r="E4" s="319" t="s">
        <v>562</v>
      </c>
      <c r="G4" s="236">
        <f t="shared" si="0"/>
        <v>754</v>
      </c>
      <c r="T4" s="602"/>
      <c r="U4" s="321">
        <v>43617</v>
      </c>
      <c r="V4" s="321">
        <v>43525</v>
      </c>
      <c r="W4" s="176"/>
      <c r="X4" s="176"/>
      <c r="Y4" s="176"/>
      <c r="Z4" s="176"/>
    </row>
    <row r="5" spans="1:34" x14ac:dyDescent="0.25">
      <c r="A5" s="319" t="s">
        <v>473</v>
      </c>
      <c r="B5" s="319" t="s">
        <v>477</v>
      </c>
      <c r="C5" s="319" t="s">
        <v>89</v>
      </c>
      <c r="D5" s="319" t="s">
        <v>479</v>
      </c>
      <c r="E5" s="319" t="s">
        <v>563</v>
      </c>
      <c r="G5" s="236">
        <f t="shared" si="0"/>
        <v>323</v>
      </c>
      <c r="T5" s="174" t="s">
        <v>392</v>
      </c>
      <c r="U5" s="227" t="s">
        <v>393</v>
      </c>
      <c r="V5" s="227" t="s">
        <v>393</v>
      </c>
      <c r="W5" s="176"/>
      <c r="X5" s="176"/>
      <c r="Y5" s="176"/>
      <c r="Z5" s="176"/>
    </row>
    <row r="6" spans="1:34" x14ac:dyDescent="0.25">
      <c r="A6" s="319" t="s">
        <v>473</v>
      </c>
      <c r="B6" s="319" t="s">
        <v>480</v>
      </c>
      <c r="C6" s="319" t="s">
        <v>89</v>
      </c>
      <c r="D6" s="319" t="s">
        <v>481</v>
      </c>
      <c r="E6" s="319" t="s">
        <v>564</v>
      </c>
      <c r="G6" s="236">
        <f t="shared" si="0"/>
        <v>1859</v>
      </c>
      <c r="T6" s="227" t="s">
        <v>394</v>
      </c>
      <c r="U6" s="225">
        <v>97020</v>
      </c>
      <c r="V6" s="225">
        <v>49827</v>
      </c>
      <c r="W6" s="176"/>
      <c r="X6" s="176"/>
      <c r="Y6" s="176"/>
      <c r="Z6" s="176"/>
    </row>
    <row r="7" spans="1:34" x14ac:dyDescent="0.25">
      <c r="A7" s="319" t="s">
        <v>473</v>
      </c>
      <c r="B7" s="319" t="s">
        <v>482</v>
      </c>
      <c r="C7" s="319" t="s">
        <v>89</v>
      </c>
      <c r="D7" s="319" t="s">
        <v>483</v>
      </c>
      <c r="E7" s="319" t="s">
        <v>565</v>
      </c>
      <c r="G7" s="236">
        <f t="shared" si="0"/>
        <v>1603</v>
      </c>
      <c r="T7" s="227" t="s">
        <v>395</v>
      </c>
      <c r="U7" s="225">
        <v>145665</v>
      </c>
      <c r="V7" s="225">
        <v>74999</v>
      </c>
      <c r="W7" s="176"/>
      <c r="X7" s="176"/>
      <c r="Y7" s="176"/>
      <c r="Z7" s="176"/>
    </row>
    <row r="8" spans="1:34" x14ac:dyDescent="0.25">
      <c r="A8" s="319" t="s">
        <v>473</v>
      </c>
      <c r="B8" s="319" t="s">
        <v>484</v>
      </c>
      <c r="C8" s="319" t="s">
        <v>92</v>
      </c>
      <c r="D8" s="319" t="s">
        <v>485</v>
      </c>
      <c r="E8" s="319" t="s">
        <v>566</v>
      </c>
      <c r="G8" s="236">
        <f t="shared" si="0"/>
        <v>2868</v>
      </c>
      <c r="T8" s="227" t="s">
        <v>396</v>
      </c>
      <c r="U8" s="225">
        <v>40733</v>
      </c>
      <c r="V8" s="225">
        <v>20859</v>
      </c>
      <c r="W8" s="176"/>
      <c r="X8" s="176"/>
      <c r="Y8" s="176"/>
      <c r="Z8" s="176"/>
    </row>
    <row r="9" spans="1:34" x14ac:dyDescent="0.25">
      <c r="A9" s="319" t="s">
        <v>473</v>
      </c>
      <c r="B9" s="319" t="s">
        <v>486</v>
      </c>
      <c r="C9" s="319" t="s">
        <v>89</v>
      </c>
      <c r="D9" s="319" t="s">
        <v>487</v>
      </c>
      <c r="E9" s="319" t="s">
        <v>567</v>
      </c>
      <c r="G9" s="236">
        <f t="shared" si="0"/>
        <v>1504</v>
      </c>
      <c r="T9" s="227" t="s">
        <v>397</v>
      </c>
      <c r="U9" s="225">
        <v>93127</v>
      </c>
      <c r="V9" s="225">
        <v>48981</v>
      </c>
      <c r="W9" s="176"/>
      <c r="X9" s="176"/>
      <c r="Y9" s="176"/>
      <c r="Z9" s="176"/>
    </row>
    <row r="10" spans="1:34" x14ac:dyDescent="0.25">
      <c r="A10" s="319" t="s">
        <v>473</v>
      </c>
      <c r="B10" s="319" t="s">
        <v>486</v>
      </c>
      <c r="C10" s="319" t="s">
        <v>89</v>
      </c>
      <c r="D10" s="319" t="s">
        <v>488</v>
      </c>
      <c r="E10" s="319" t="s">
        <v>568</v>
      </c>
      <c r="G10" s="236">
        <f t="shared" si="0"/>
        <v>314</v>
      </c>
      <c r="T10" s="227" t="s">
        <v>398</v>
      </c>
      <c r="U10" s="225">
        <v>145</v>
      </c>
      <c r="V10" s="225">
        <v>71</v>
      </c>
      <c r="W10" s="176"/>
      <c r="X10" s="176"/>
      <c r="Y10" s="176"/>
      <c r="Z10" s="176"/>
    </row>
    <row r="11" spans="1:34" x14ac:dyDescent="0.25">
      <c r="A11" s="319" t="s">
        <v>473</v>
      </c>
      <c r="B11" s="319" t="s">
        <v>486</v>
      </c>
      <c r="C11" s="319" t="s">
        <v>89</v>
      </c>
      <c r="D11" s="319" t="s">
        <v>489</v>
      </c>
      <c r="E11" s="319" t="s">
        <v>569</v>
      </c>
      <c r="G11" s="236">
        <f t="shared" si="0"/>
        <v>183</v>
      </c>
      <c r="T11" s="227" t="s">
        <v>399</v>
      </c>
      <c r="U11" s="225">
        <v>73403</v>
      </c>
      <c r="V11" s="225">
        <v>38230</v>
      </c>
      <c r="W11" s="176"/>
      <c r="X11" s="176"/>
      <c r="Y11" s="176"/>
      <c r="Z11" s="176"/>
    </row>
    <row r="12" spans="1:34" x14ac:dyDescent="0.25">
      <c r="A12" s="319" t="s">
        <v>473</v>
      </c>
      <c r="B12" s="319" t="s">
        <v>490</v>
      </c>
      <c r="C12" s="319" t="s">
        <v>89</v>
      </c>
      <c r="D12" s="319" t="s">
        <v>491</v>
      </c>
      <c r="E12" s="319" t="s">
        <v>570</v>
      </c>
      <c r="G12" s="236">
        <f t="shared" si="0"/>
        <v>483</v>
      </c>
      <c r="T12" s="227" t="s">
        <v>400</v>
      </c>
      <c r="U12" s="225">
        <v>14484</v>
      </c>
      <c r="V12" s="225">
        <v>7034</v>
      </c>
      <c r="W12" s="176"/>
      <c r="X12" s="176"/>
      <c r="Y12" s="176"/>
      <c r="Z12" s="176"/>
    </row>
    <row r="13" spans="1:34" x14ac:dyDescent="0.25">
      <c r="A13" s="319" t="s">
        <v>492</v>
      </c>
      <c r="B13" s="319" t="s">
        <v>474</v>
      </c>
      <c r="C13" s="319" t="s">
        <v>89</v>
      </c>
      <c r="D13" s="319" t="s">
        <v>475</v>
      </c>
      <c r="E13" s="319" t="s">
        <v>571</v>
      </c>
      <c r="G13" s="236">
        <f t="shared" si="0"/>
        <v>210</v>
      </c>
      <c r="T13" s="227" t="s">
        <v>401</v>
      </c>
      <c r="U13" s="225">
        <v>6153</v>
      </c>
      <c r="V13" s="225">
        <v>2971</v>
      </c>
      <c r="W13" s="176"/>
      <c r="X13" s="176"/>
      <c r="Y13" s="176"/>
      <c r="Z13" s="176"/>
    </row>
    <row r="14" spans="1:34" x14ac:dyDescent="0.25">
      <c r="A14" s="319" t="s">
        <v>492</v>
      </c>
      <c r="B14" s="319" t="s">
        <v>474</v>
      </c>
      <c r="C14" s="319" t="s">
        <v>89</v>
      </c>
      <c r="D14" s="319" t="s">
        <v>476</v>
      </c>
      <c r="E14" s="319" t="s">
        <v>572</v>
      </c>
      <c r="G14" s="236">
        <f t="shared" si="0"/>
        <v>279</v>
      </c>
      <c r="T14" s="227" t="s">
        <v>402</v>
      </c>
      <c r="U14" s="225">
        <v>1456</v>
      </c>
      <c r="V14" s="225">
        <v>741</v>
      </c>
      <c r="W14" s="176"/>
      <c r="X14" s="176"/>
      <c r="Y14" s="176"/>
      <c r="Z14" s="176"/>
    </row>
    <row r="15" spans="1:34" x14ac:dyDescent="0.25">
      <c r="A15" s="319" t="s">
        <v>492</v>
      </c>
      <c r="B15" s="319" t="s">
        <v>477</v>
      </c>
      <c r="C15" s="319" t="s">
        <v>89</v>
      </c>
      <c r="D15" s="319" t="s">
        <v>478</v>
      </c>
      <c r="E15" s="319" t="s">
        <v>573</v>
      </c>
      <c r="G15" s="236">
        <f t="shared" si="0"/>
        <v>147</v>
      </c>
      <c r="T15" s="227" t="s">
        <v>175</v>
      </c>
      <c r="U15" s="225">
        <v>86694</v>
      </c>
      <c r="V15" s="225">
        <v>44400</v>
      </c>
      <c r="W15" s="176"/>
      <c r="X15" s="176"/>
      <c r="Y15" s="176"/>
      <c r="Z15" s="176"/>
    </row>
    <row r="16" spans="1:34" x14ac:dyDescent="0.25">
      <c r="A16" s="319" t="s">
        <v>492</v>
      </c>
      <c r="B16" s="319" t="s">
        <v>477</v>
      </c>
      <c r="C16" s="319" t="s">
        <v>89</v>
      </c>
      <c r="D16" s="319" t="s">
        <v>479</v>
      </c>
      <c r="E16" s="319" t="s">
        <v>540</v>
      </c>
      <c r="G16" s="236">
        <f t="shared" si="0"/>
        <v>56</v>
      </c>
      <c r="T16" s="227" t="s">
        <v>176</v>
      </c>
      <c r="U16" s="225">
        <v>52262</v>
      </c>
      <c r="V16" s="225">
        <v>27518</v>
      </c>
      <c r="W16" s="176"/>
      <c r="X16" s="176"/>
      <c r="Y16" s="176"/>
      <c r="Z16" s="176"/>
    </row>
    <row r="17" spans="1:26" x14ac:dyDescent="0.25">
      <c r="A17" s="319" t="s">
        <v>492</v>
      </c>
      <c r="B17" s="319" t="s">
        <v>480</v>
      </c>
      <c r="C17" s="319" t="s">
        <v>89</v>
      </c>
      <c r="D17" s="319" t="s">
        <v>481</v>
      </c>
      <c r="E17" s="319" t="s">
        <v>520</v>
      </c>
      <c r="G17" s="236">
        <f t="shared" si="0"/>
        <v>263</v>
      </c>
      <c r="T17" s="227" t="s">
        <v>178</v>
      </c>
      <c r="U17" s="225">
        <v>68397</v>
      </c>
      <c r="V17" s="225">
        <v>38218</v>
      </c>
      <c r="W17" s="176"/>
      <c r="X17" s="176"/>
      <c r="Y17" s="176"/>
      <c r="Z17" s="176"/>
    </row>
    <row r="18" spans="1:26" x14ac:dyDescent="0.25">
      <c r="A18" s="319" t="s">
        <v>492</v>
      </c>
      <c r="B18" s="319" t="s">
        <v>482</v>
      </c>
      <c r="C18" s="319" t="s">
        <v>89</v>
      </c>
      <c r="D18" s="319" t="s">
        <v>483</v>
      </c>
      <c r="E18" s="319" t="s">
        <v>574</v>
      </c>
      <c r="G18" s="236">
        <f t="shared" si="0"/>
        <v>250</v>
      </c>
      <c r="T18" s="227" t="s">
        <v>257</v>
      </c>
      <c r="U18" s="225">
        <v>36239</v>
      </c>
      <c r="V18" s="225">
        <v>17885</v>
      </c>
      <c r="W18" s="176"/>
      <c r="X18" s="176"/>
      <c r="Y18" s="176"/>
      <c r="Z18" s="176"/>
    </row>
    <row r="19" spans="1:26" x14ac:dyDescent="0.25">
      <c r="A19" s="319" t="s">
        <v>492</v>
      </c>
      <c r="B19" s="319" t="s">
        <v>484</v>
      </c>
      <c r="C19" s="319" t="s">
        <v>92</v>
      </c>
      <c r="D19" s="319" t="s">
        <v>485</v>
      </c>
      <c r="E19" s="319" t="s">
        <v>575</v>
      </c>
      <c r="G19" s="236">
        <f t="shared" si="0"/>
        <v>463</v>
      </c>
      <c r="T19" s="227" t="s">
        <v>259</v>
      </c>
      <c r="U19" s="225">
        <v>55468</v>
      </c>
      <c r="V19" s="225">
        <v>27426</v>
      </c>
      <c r="W19" s="176"/>
      <c r="X19" s="176"/>
      <c r="Y19" s="176"/>
      <c r="Z19" s="176"/>
    </row>
    <row r="20" spans="1:26" x14ac:dyDescent="0.25">
      <c r="A20" s="319" t="s">
        <v>492</v>
      </c>
      <c r="B20" s="319" t="s">
        <v>486</v>
      </c>
      <c r="C20" s="319" t="s">
        <v>89</v>
      </c>
      <c r="D20" s="319" t="s">
        <v>487</v>
      </c>
      <c r="E20" s="319" t="s">
        <v>576</v>
      </c>
      <c r="G20" s="236">
        <f t="shared" si="0"/>
        <v>222</v>
      </c>
      <c r="T20" s="227" t="s">
        <v>180</v>
      </c>
      <c r="U20" s="225">
        <v>57074</v>
      </c>
      <c r="V20" s="225">
        <v>27450</v>
      </c>
      <c r="W20" s="176"/>
      <c r="X20" s="176"/>
      <c r="Y20" s="176"/>
      <c r="Z20" s="176"/>
    </row>
    <row r="21" spans="1:26" x14ac:dyDescent="0.25">
      <c r="A21" s="319" t="s">
        <v>492</v>
      </c>
      <c r="B21" s="319" t="s">
        <v>486</v>
      </c>
      <c r="C21" s="319" t="s">
        <v>89</v>
      </c>
      <c r="D21" s="319" t="s">
        <v>488</v>
      </c>
      <c r="E21" s="319" t="s">
        <v>577</v>
      </c>
      <c r="G21" s="236">
        <f t="shared" si="0"/>
        <v>51</v>
      </c>
      <c r="T21" s="227" t="s">
        <v>182</v>
      </c>
      <c r="U21" s="225">
        <v>66724</v>
      </c>
      <c r="V21" s="225">
        <v>34176</v>
      </c>
      <c r="W21" s="176"/>
      <c r="X21" s="176"/>
      <c r="Y21" s="176"/>
      <c r="Z21" s="176"/>
    </row>
    <row r="22" spans="1:26" x14ac:dyDescent="0.25">
      <c r="A22" s="319" t="s">
        <v>492</v>
      </c>
      <c r="B22" s="319" t="s">
        <v>486</v>
      </c>
      <c r="C22" s="319" t="s">
        <v>89</v>
      </c>
      <c r="D22" s="319" t="s">
        <v>489</v>
      </c>
      <c r="E22" s="319" t="s">
        <v>578</v>
      </c>
      <c r="G22" s="236">
        <f t="shared" si="0"/>
        <v>29</v>
      </c>
      <c r="T22" s="227" t="s">
        <v>188</v>
      </c>
      <c r="U22" s="225">
        <v>67825</v>
      </c>
      <c r="V22" s="225">
        <v>34648</v>
      </c>
      <c r="W22" s="176"/>
      <c r="X22" s="176"/>
      <c r="Y22" s="176"/>
      <c r="Z22" s="176"/>
    </row>
    <row r="23" spans="1:26" x14ac:dyDescent="0.25">
      <c r="A23" s="319" t="s">
        <v>492</v>
      </c>
      <c r="B23" s="319" t="s">
        <v>490</v>
      </c>
      <c r="C23" s="319" t="s">
        <v>89</v>
      </c>
      <c r="D23" s="319" t="s">
        <v>491</v>
      </c>
      <c r="E23" s="319" t="s">
        <v>412</v>
      </c>
      <c r="G23" s="236">
        <f t="shared" si="0"/>
        <v>46</v>
      </c>
      <c r="T23" s="227" t="s">
        <v>190</v>
      </c>
      <c r="U23" s="225">
        <v>18009</v>
      </c>
      <c r="V23" s="225">
        <v>9559</v>
      </c>
      <c r="W23" s="176"/>
      <c r="X23" s="176"/>
      <c r="Y23" s="176"/>
      <c r="Z23" s="176"/>
    </row>
    <row r="24" spans="1:26" x14ac:dyDescent="0.25">
      <c r="A24" s="319" t="s">
        <v>493</v>
      </c>
      <c r="B24" s="319" t="s">
        <v>474</v>
      </c>
      <c r="C24" s="319" t="s">
        <v>89</v>
      </c>
      <c r="D24" s="319" t="s">
        <v>475</v>
      </c>
      <c r="E24" s="319" t="s">
        <v>579</v>
      </c>
      <c r="G24" s="236">
        <f t="shared" si="0"/>
        <v>230</v>
      </c>
      <c r="T24" s="227" t="s">
        <v>267</v>
      </c>
      <c r="U24" s="225">
        <v>27057</v>
      </c>
      <c r="V24" s="225">
        <v>13712</v>
      </c>
      <c r="W24" s="176"/>
      <c r="X24" s="176"/>
      <c r="Y24" s="176"/>
      <c r="Z24" s="176"/>
    </row>
    <row r="25" spans="1:26" x14ac:dyDescent="0.25">
      <c r="A25" s="319" t="s">
        <v>493</v>
      </c>
      <c r="B25" s="319" t="s">
        <v>474</v>
      </c>
      <c r="C25" s="319" t="s">
        <v>89</v>
      </c>
      <c r="D25" s="319" t="s">
        <v>476</v>
      </c>
      <c r="E25" s="319" t="s">
        <v>520</v>
      </c>
      <c r="G25" s="236">
        <f t="shared" si="0"/>
        <v>263</v>
      </c>
      <c r="T25" s="227" t="s">
        <v>403</v>
      </c>
      <c r="U25" s="225">
        <v>59749</v>
      </c>
      <c r="V25" s="225">
        <v>30146</v>
      </c>
      <c r="W25" s="176"/>
      <c r="X25" s="176"/>
      <c r="Y25" s="176"/>
      <c r="Z25" s="176"/>
    </row>
    <row r="26" spans="1:26" x14ac:dyDescent="0.25">
      <c r="A26" s="319" t="s">
        <v>493</v>
      </c>
      <c r="B26" s="319" t="s">
        <v>477</v>
      </c>
      <c r="C26" s="319" t="s">
        <v>89</v>
      </c>
      <c r="D26" s="319" t="s">
        <v>478</v>
      </c>
      <c r="E26" s="319" t="s">
        <v>580</v>
      </c>
      <c r="G26" s="236">
        <f t="shared" si="0"/>
        <v>98</v>
      </c>
      <c r="T26" s="227" t="s">
        <v>404</v>
      </c>
      <c r="U26" s="225">
        <v>3542</v>
      </c>
      <c r="V26" s="225">
        <v>1955</v>
      </c>
      <c r="W26" s="176"/>
      <c r="X26" s="176"/>
      <c r="Y26" s="176"/>
      <c r="Z26" s="176"/>
    </row>
    <row r="27" spans="1:26" x14ac:dyDescent="0.25">
      <c r="A27" s="319" t="s">
        <v>493</v>
      </c>
      <c r="B27" s="319" t="s">
        <v>477</v>
      </c>
      <c r="C27" s="319" t="s">
        <v>89</v>
      </c>
      <c r="D27" s="319" t="s">
        <v>479</v>
      </c>
      <c r="E27" s="319" t="s">
        <v>581</v>
      </c>
      <c r="G27" s="236">
        <f t="shared" si="0"/>
        <v>49</v>
      </c>
      <c r="T27" s="227" t="s">
        <v>405</v>
      </c>
      <c r="U27" s="225">
        <v>118769</v>
      </c>
      <c r="V27" s="225">
        <v>60142</v>
      </c>
      <c r="W27" s="176"/>
      <c r="X27" s="176"/>
      <c r="Y27" s="176"/>
      <c r="Z27" s="176"/>
    </row>
    <row r="28" spans="1:26" x14ac:dyDescent="0.25">
      <c r="A28" s="319" t="s">
        <v>493</v>
      </c>
      <c r="B28" s="319" t="s">
        <v>480</v>
      </c>
      <c r="C28" s="319" t="s">
        <v>89</v>
      </c>
      <c r="D28" s="319" t="s">
        <v>481</v>
      </c>
      <c r="E28" s="319" t="s">
        <v>520</v>
      </c>
      <c r="G28" s="236">
        <f t="shared" si="0"/>
        <v>263</v>
      </c>
      <c r="T28" s="227" t="s">
        <v>406</v>
      </c>
      <c r="U28" s="225">
        <v>4940</v>
      </c>
      <c r="V28" s="225">
        <v>2612</v>
      </c>
      <c r="W28" s="176"/>
      <c r="X28" s="176"/>
      <c r="Y28" s="176"/>
      <c r="Z28" s="176"/>
    </row>
    <row r="29" spans="1:26" x14ac:dyDescent="0.25">
      <c r="A29" s="319" t="s">
        <v>493</v>
      </c>
      <c r="B29" s="319" t="s">
        <v>482</v>
      </c>
      <c r="C29" s="319" t="s">
        <v>89</v>
      </c>
      <c r="D29" s="319" t="s">
        <v>483</v>
      </c>
      <c r="E29" s="319" t="s">
        <v>582</v>
      </c>
      <c r="G29" s="236">
        <f t="shared" si="0"/>
        <v>303</v>
      </c>
      <c r="T29" s="227" t="s">
        <v>430</v>
      </c>
      <c r="U29" s="225">
        <v>145</v>
      </c>
      <c r="V29" s="225">
        <v>78</v>
      </c>
      <c r="W29" s="176"/>
      <c r="X29" s="176"/>
      <c r="Y29" s="176"/>
      <c r="Z29" s="176"/>
    </row>
    <row r="30" spans="1:26" x14ac:dyDescent="0.25">
      <c r="A30" s="319" t="s">
        <v>493</v>
      </c>
      <c r="B30" s="319" t="s">
        <v>484</v>
      </c>
      <c r="C30" s="319" t="s">
        <v>92</v>
      </c>
      <c r="D30" s="319" t="s">
        <v>485</v>
      </c>
      <c r="E30" s="319" t="s">
        <v>583</v>
      </c>
      <c r="G30" s="236">
        <f t="shared" si="0"/>
        <v>581</v>
      </c>
      <c r="T30" s="227" t="s">
        <v>454</v>
      </c>
      <c r="U30" s="225">
        <v>1175</v>
      </c>
      <c r="V30" s="225">
        <v>678</v>
      </c>
      <c r="W30" s="176"/>
      <c r="X30" s="176"/>
      <c r="Y30" s="176"/>
      <c r="Z30" s="176"/>
    </row>
    <row r="31" spans="1:26" x14ac:dyDescent="0.25">
      <c r="A31" s="319" t="s">
        <v>493</v>
      </c>
      <c r="B31" s="319" t="s">
        <v>486</v>
      </c>
      <c r="C31" s="319" t="s">
        <v>89</v>
      </c>
      <c r="D31" s="319" t="s">
        <v>487</v>
      </c>
      <c r="E31" s="319" t="s">
        <v>584</v>
      </c>
      <c r="G31" s="236">
        <f t="shared" si="0"/>
        <v>172</v>
      </c>
      <c r="T31" s="227" t="s">
        <v>407</v>
      </c>
      <c r="U31" s="225">
        <v>1106333</v>
      </c>
      <c r="V31" s="225">
        <v>564290</v>
      </c>
      <c r="W31" s="176"/>
      <c r="X31" s="176"/>
      <c r="Y31" s="176"/>
      <c r="Z31" s="176"/>
    </row>
    <row r="32" spans="1:26" x14ac:dyDescent="0.25">
      <c r="A32" s="319" t="s">
        <v>493</v>
      </c>
      <c r="B32" s="319" t="s">
        <v>486</v>
      </c>
      <c r="C32" s="319" t="s">
        <v>89</v>
      </c>
      <c r="D32" s="319" t="s">
        <v>488</v>
      </c>
      <c r="E32" s="319" t="s">
        <v>581</v>
      </c>
      <c r="G32" s="236">
        <f t="shared" si="0"/>
        <v>49</v>
      </c>
      <c r="T32" s="227" t="s">
        <v>408</v>
      </c>
      <c r="U32" s="225">
        <v>136194</v>
      </c>
      <c r="V32" s="225">
        <v>69562</v>
      </c>
      <c r="W32" s="176"/>
      <c r="X32" s="176"/>
      <c r="Y32" s="176"/>
      <c r="Z32" s="176"/>
    </row>
    <row r="33" spans="1:26" x14ac:dyDescent="0.25">
      <c r="A33" s="319" t="s">
        <v>493</v>
      </c>
      <c r="B33" s="319" t="s">
        <v>486</v>
      </c>
      <c r="C33" s="319" t="s">
        <v>89</v>
      </c>
      <c r="D33" s="319" t="s">
        <v>489</v>
      </c>
      <c r="E33" s="319" t="s">
        <v>585</v>
      </c>
      <c r="G33" s="236">
        <f t="shared" si="0"/>
        <v>30</v>
      </c>
      <c r="T33" s="227" t="s">
        <v>409</v>
      </c>
      <c r="U33" s="225">
        <v>72201</v>
      </c>
      <c r="V33" s="225">
        <v>36469</v>
      </c>
      <c r="W33" s="176"/>
      <c r="X33" s="176"/>
      <c r="Y33" s="176"/>
      <c r="Z33" s="176"/>
    </row>
    <row r="34" spans="1:26" x14ac:dyDescent="0.25">
      <c r="A34" s="319" t="s">
        <v>493</v>
      </c>
      <c r="B34" s="319" t="s">
        <v>490</v>
      </c>
      <c r="C34" s="319" t="s">
        <v>89</v>
      </c>
      <c r="D34" s="319" t="s">
        <v>491</v>
      </c>
      <c r="E34" s="319" t="s">
        <v>585</v>
      </c>
      <c r="G34" s="236">
        <f t="shared" si="0"/>
        <v>30</v>
      </c>
      <c r="T34" s="227" t="s">
        <v>410</v>
      </c>
      <c r="U34" s="225">
        <v>188583</v>
      </c>
      <c r="V34" s="225">
        <v>95453</v>
      </c>
      <c r="W34" s="176"/>
      <c r="X34" s="176"/>
      <c r="Y34" s="176"/>
      <c r="Z34" s="176"/>
    </row>
    <row r="35" spans="1:26" x14ac:dyDescent="0.25">
      <c r="A35" s="319" t="s">
        <v>494</v>
      </c>
      <c r="B35" s="319" t="s">
        <v>474</v>
      </c>
      <c r="C35" s="319" t="s">
        <v>89</v>
      </c>
      <c r="D35" s="319" t="s">
        <v>475</v>
      </c>
      <c r="E35" s="319" t="s">
        <v>586</v>
      </c>
      <c r="G35" s="236">
        <f t="shared" si="0"/>
        <v>132</v>
      </c>
      <c r="T35" s="227" t="s">
        <v>411</v>
      </c>
      <c r="U35" s="225">
        <v>93206</v>
      </c>
      <c r="V35" s="225">
        <v>46289</v>
      </c>
      <c r="W35" s="176"/>
      <c r="X35" s="176"/>
      <c r="Y35" s="176"/>
      <c r="Z35" s="176"/>
    </row>
    <row r="36" spans="1:26" x14ac:dyDescent="0.25">
      <c r="A36" s="319" t="s">
        <v>494</v>
      </c>
      <c r="B36" s="319" t="s">
        <v>474</v>
      </c>
      <c r="C36" s="319" t="s">
        <v>89</v>
      </c>
      <c r="D36" s="319" t="s">
        <v>476</v>
      </c>
      <c r="E36" s="319" t="s">
        <v>587</v>
      </c>
      <c r="G36" s="236">
        <f t="shared" si="0"/>
        <v>208</v>
      </c>
      <c r="T36" s="227" t="s">
        <v>412</v>
      </c>
      <c r="U36" s="225">
        <v>4391</v>
      </c>
      <c r="V36" s="225">
        <v>2544</v>
      </c>
      <c r="W36" s="176"/>
      <c r="X36" s="176"/>
      <c r="Y36" s="176"/>
      <c r="Z36" s="176"/>
    </row>
    <row r="37" spans="1:26" x14ac:dyDescent="0.25">
      <c r="A37" s="319" t="s">
        <v>494</v>
      </c>
      <c r="B37" s="319" t="s">
        <v>477</v>
      </c>
      <c r="C37" s="319" t="s">
        <v>89</v>
      </c>
      <c r="D37" s="319" t="s">
        <v>478</v>
      </c>
      <c r="E37" s="319" t="s">
        <v>588</v>
      </c>
      <c r="G37" s="236">
        <f t="shared" si="0"/>
        <v>100</v>
      </c>
      <c r="T37" s="227" t="s">
        <v>413</v>
      </c>
      <c r="U37" s="225">
        <v>146564</v>
      </c>
      <c r="V37" s="225">
        <v>79722</v>
      </c>
      <c r="W37" s="176"/>
      <c r="X37" s="176"/>
      <c r="Y37" s="176"/>
      <c r="Z37" s="176"/>
    </row>
    <row r="38" spans="1:26" x14ac:dyDescent="0.25">
      <c r="A38" s="319" t="s">
        <v>494</v>
      </c>
      <c r="B38" s="319" t="s">
        <v>477</v>
      </c>
      <c r="C38" s="319" t="s">
        <v>89</v>
      </c>
      <c r="D38" s="319" t="s">
        <v>479</v>
      </c>
      <c r="E38" s="319" t="s">
        <v>589</v>
      </c>
      <c r="G38" s="236">
        <f t="shared" si="0"/>
        <v>27</v>
      </c>
      <c r="T38" s="227" t="s">
        <v>414</v>
      </c>
      <c r="U38" s="225">
        <v>25442</v>
      </c>
      <c r="V38" s="225">
        <v>12552</v>
      </c>
      <c r="W38" s="176"/>
      <c r="X38" s="176"/>
      <c r="Y38" s="176"/>
      <c r="Z38" s="176"/>
    </row>
    <row r="39" spans="1:26" x14ac:dyDescent="0.25">
      <c r="A39" s="319" t="s">
        <v>494</v>
      </c>
      <c r="B39" s="319" t="s">
        <v>480</v>
      </c>
      <c r="C39" s="319" t="s">
        <v>89</v>
      </c>
      <c r="D39" s="319" t="s">
        <v>481</v>
      </c>
      <c r="E39" s="319" t="s">
        <v>529</v>
      </c>
      <c r="G39" s="236">
        <f t="shared" si="0"/>
        <v>159</v>
      </c>
      <c r="U39" s="188">
        <f>SUM(U6:U38)</f>
        <v>2969169</v>
      </c>
      <c r="V39" s="188">
        <f>SUM(V6:V38)</f>
        <v>1521197</v>
      </c>
    </row>
    <row r="40" spans="1:26" x14ac:dyDescent="0.25">
      <c r="A40" s="319" t="s">
        <v>494</v>
      </c>
      <c r="B40" s="319" t="s">
        <v>482</v>
      </c>
      <c r="C40" s="319" t="s">
        <v>89</v>
      </c>
      <c r="D40" s="319" t="s">
        <v>483</v>
      </c>
      <c r="E40" s="319" t="s">
        <v>590</v>
      </c>
      <c r="G40" s="236">
        <f t="shared" si="0"/>
        <v>150</v>
      </c>
    </row>
    <row r="41" spans="1:26" x14ac:dyDescent="0.25">
      <c r="A41" s="319" t="s">
        <v>494</v>
      </c>
      <c r="B41" s="319" t="s">
        <v>484</v>
      </c>
      <c r="C41" s="319" t="s">
        <v>92</v>
      </c>
      <c r="D41" s="319" t="s">
        <v>485</v>
      </c>
      <c r="E41" s="319" t="s">
        <v>591</v>
      </c>
      <c r="G41" s="236">
        <f t="shared" si="0"/>
        <v>344</v>
      </c>
    </row>
    <row r="42" spans="1:26" x14ac:dyDescent="0.25">
      <c r="A42" s="319" t="s">
        <v>494</v>
      </c>
      <c r="B42" s="319" t="s">
        <v>486</v>
      </c>
      <c r="C42" s="319" t="s">
        <v>89</v>
      </c>
      <c r="D42" s="319" t="s">
        <v>487</v>
      </c>
      <c r="E42" s="319" t="s">
        <v>592</v>
      </c>
      <c r="G42" s="236">
        <f t="shared" si="0"/>
        <v>166</v>
      </c>
    </row>
    <row r="43" spans="1:26" x14ac:dyDescent="0.25">
      <c r="A43" s="319" t="s">
        <v>494</v>
      </c>
      <c r="B43" s="319" t="s">
        <v>486</v>
      </c>
      <c r="C43" s="319" t="s">
        <v>89</v>
      </c>
      <c r="D43" s="319" t="s">
        <v>488</v>
      </c>
      <c r="E43" s="319" t="s">
        <v>265</v>
      </c>
      <c r="G43" s="236">
        <f t="shared" si="0"/>
        <v>23</v>
      </c>
    </row>
    <row r="44" spans="1:26" x14ac:dyDescent="0.25">
      <c r="A44" s="319" t="s">
        <v>494</v>
      </c>
      <c r="B44" s="319" t="s">
        <v>486</v>
      </c>
      <c r="C44" s="319" t="s">
        <v>89</v>
      </c>
      <c r="D44" s="319" t="s">
        <v>489</v>
      </c>
      <c r="E44" s="319" t="s">
        <v>106</v>
      </c>
      <c r="G44" s="236">
        <f t="shared" si="0"/>
        <v>10</v>
      </c>
    </row>
    <row r="45" spans="1:26" x14ac:dyDescent="0.25">
      <c r="A45" s="319" t="s">
        <v>494</v>
      </c>
      <c r="B45" s="319" t="s">
        <v>490</v>
      </c>
      <c r="C45" s="319" t="s">
        <v>89</v>
      </c>
      <c r="D45" s="319" t="s">
        <v>491</v>
      </c>
      <c r="E45" s="319" t="s">
        <v>403</v>
      </c>
      <c r="G45" s="236">
        <f t="shared" si="0"/>
        <v>25</v>
      </c>
    </row>
    <row r="46" spans="1:26" x14ac:dyDescent="0.25">
      <c r="A46" s="319" t="s">
        <v>495</v>
      </c>
      <c r="B46" s="319" t="s">
        <v>474</v>
      </c>
      <c r="C46" s="319" t="s">
        <v>89</v>
      </c>
      <c r="D46" s="319" t="s">
        <v>475</v>
      </c>
      <c r="E46" s="319" t="s">
        <v>396</v>
      </c>
      <c r="G46" s="236">
        <f t="shared" si="0"/>
        <v>3</v>
      </c>
    </row>
    <row r="47" spans="1:26" x14ac:dyDescent="0.25">
      <c r="A47" s="319" t="s">
        <v>495</v>
      </c>
      <c r="B47" s="319" t="s">
        <v>474</v>
      </c>
      <c r="C47" s="319" t="s">
        <v>89</v>
      </c>
      <c r="D47" s="319" t="s">
        <v>476</v>
      </c>
      <c r="E47" s="319" t="s">
        <v>395</v>
      </c>
      <c r="G47" s="236">
        <f t="shared" si="0"/>
        <v>2</v>
      </c>
    </row>
    <row r="48" spans="1:26" x14ac:dyDescent="0.25">
      <c r="A48" s="319" t="s">
        <v>495</v>
      </c>
      <c r="B48" s="319" t="s">
        <v>480</v>
      </c>
      <c r="C48" s="319" t="s">
        <v>89</v>
      </c>
      <c r="D48" s="319" t="s">
        <v>481</v>
      </c>
      <c r="E48" s="319" t="s">
        <v>396</v>
      </c>
      <c r="G48" s="236">
        <f t="shared" si="0"/>
        <v>3</v>
      </c>
    </row>
    <row r="49" spans="1:7" x14ac:dyDescent="0.25">
      <c r="A49" s="319" t="s">
        <v>495</v>
      </c>
      <c r="B49" s="319" t="s">
        <v>486</v>
      </c>
      <c r="C49" s="319" t="s">
        <v>89</v>
      </c>
      <c r="D49" s="319" t="s">
        <v>487</v>
      </c>
      <c r="E49" s="319" t="s">
        <v>395</v>
      </c>
      <c r="G49" s="236">
        <f t="shared" si="0"/>
        <v>2</v>
      </c>
    </row>
    <row r="50" spans="1:7" x14ac:dyDescent="0.25">
      <c r="A50" s="319" t="s">
        <v>496</v>
      </c>
      <c r="B50" s="319" t="s">
        <v>474</v>
      </c>
      <c r="C50" s="319" t="s">
        <v>89</v>
      </c>
      <c r="D50" s="319" t="s">
        <v>475</v>
      </c>
      <c r="E50" s="319" t="s">
        <v>593</v>
      </c>
      <c r="G50" s="236">
        <f t="shared" si="0"/>
        <v>520</v>
      </c>
    </row>
    <row r="51" spans="1:7" x14ac:dyDescent="0.25">
      <c r="A51" s="319" t="s">
        <v>496</v>
      </c>
      <c r="B51" s="319" t="s">
        <v>474</v>
      </c>
      <c r="C51" s="319" t="s">
        <v>89</v>
      </c>
      <c r="D51" s="319" t="s">
        <v>476</v>
      </c>
      <c r="E51" s="319" t="s">
        <v>594</v>
      </c>
      <c r="G51" s="236">
        <f t="shared" si="0"/>
        <v>707</v>
      </c>
    </row>
    <row r="52" spans="1:7" x14ac:dyDescent="0.25">
      <c r="A52" s="319" t="s">
        <v>496</v>
      </c>
      <c r="B52" s="319" t="s">
        <v>477</v>
      </c>
      <c r="C52" s="319" t="s">
        <v>89</v>
      </c>
      <c r="D52" s="319" t="s">
        <v>478</v>
      </c>
      <c r="E52" s="319" t="s">
        <v>595</v>
      </c>
      <c r="G52" s="236">
        <f t="shared" si="0"/>
        <v>338</v>
      </c>
    </row>
    <row r="53" spans="1:7" x14ac:dyDescent="0.25">
      <c r="A53" s="319" t="s">
        <v>496</v>
      </c>
      <c r="B53" s="319" t="s">
        <v>477</v>
      </c>
      <c r="C53" s="319" t="s">
        <v>89</v>
      </c>
      <c r="D53" s="319" t="s">
        <v>479</v>
      </c>
      <c r="E53" s="319" t="s">
        <v>596</v>
      </c>
      <c r="G53" s="236">
        <f t="shared" si="0"/>
        <v>106</v>
      </c>
    </row>
    <row r="54" spans="1:7" x14ac:dyDescent="0.25">
      <c r="A54" s="319" t="s">
        <v>496</v>
      </c>
      <c r="B54" s="319" t="s">
        <v>480</v>
      </c>
      <c r="C54" s="319" t="s">
        <v>89</v>
      </c>
      <c r="D54" s="319" t="s">
        <v>481</v>
      </c>
      <c r="E54" s="319" t="s">
        <v>597</v>
      </c>
      <c r="G54" s="236">
        <f t="shared" si="0"/>
        <v>695</v>
      </c>
    </row>
    <row r="55" spans="1:7" x14ac:dyDescent="0.25">
      <c r="A55" s="319" t="s">
        <v>496</v>
      </c>
      <c r="B55" s="319" t="s">
        <v>482</v>
      </c>
      <c r="C55" s="319" t="s">
        <v>89</v>
      </c>
      <c r="D55" s="319" t="s">
        <v>483</v>
      </c>
      <c r="E55" s="319" t="s">
        <v>598</v>
      </c>
      <c r="G55" s="236">
        <f t="shared" si="0"/>
        <v>673</v>
      </c>
    </row>
    <row r="56" spans="1:7" x14ac:dyDescent="0.25">
      <c r="A56" s="319" t="s">
        <v>496</v>
      </c>
      <c r="B56" s="319" t="s">
        <v>484</v>
      </c>
      <c r="C56" s="319" t="s">
        <v>92</v>
      </c>
      <c r="D56" s="319" t="s">
        <v>485</v>
      </c>
      <c r="E56" s="319" t="s">
        <v>599</v>
      </c>
      <c r="G56" s="236">
        <f t="shared" si="0"/>
        <v>1046</v>
      </c>
    </row>
    <row r="57" spans="1:7" x14ac:dyDescent="0.25">
      <c r="A57" s="319" t="s">
        <v>496</v>
      </c>
      <c r="B57" s="319" t="s">
        <v>486</v>
      </c>
      <c r="C57" s="319" t="s">
        <v>89</v>
      </c>
      <c r="D57" s="319" t="s">
        <v>487</v>
      </c>
      <c r="E57" s="319" t="s">
        <v>600</v>
      </c>
      <c r="G57" s="236">
        <f t="shared" si="0"/>
        <v>455</v>
      </c>
    </row>
    <row r="58" spans="1:7" x14ac:dyDescent="0.25">
      <c r="A58" s="319" t="s">
        <v>496</v>
      </c>
      <c r="B58" s="319" t="s">
        <v>486</v>
      </c>
      <c r="C58" s="319" t="s">
        <v>89</v>
      </c>
      <c r="D58" s="319" t="s">
        <v>488</v>
      </c>
      <c r="E58" s="319" t="s">
        <v>548</v>
      </c>
      <c r="G58" s="236">
        <f t="shared" si="0"/>
        <v>116</v>
      </c>
    </row>
    <row r="59" spans="1:7" x14ac:dyDescent="0.25">
      <c r="A59" s="319" t="s">
        <v>496</v>
      </c>
      <c r="B59" s="319" t="s">
        <v>486</v>
      </c>
      <c r="C59" s="319" t="s">
        <v>89</v>
      </c>
      <c r="D59" s="319" t="s">
        <v>489</v>
      </c>
      <c r="E59" s="319" t="s">
        <v>601</v>
      </c>
      <c r="G59" s="236">
        <f t="shared" si="0"/>
        <v>52</v>
      </c>
    </row>
    <row r="60" spans="1:7" x14ac:dyDescent="0.25">
      <c r="A60" s="319" t="s">
        <v>496</v>
      </c>
      <c r="B60" s="319" t="s">
        <v>490</v>
      </c>
      <c r="C60" s="319" t="s">
        <v>89</v>
      </c>
      <c r="D60" s="319" t="s">
        <v>491</v>
      </c>
      <c r="E60" s="319" t="s">
        <v>602</v>
      </c>
      <c r="G60" s="236">
        <f t="shared" si="0"/>
        <v>154</v>
      </c>
    </row>
    <row r="61" spans="1:7" x14ac:dyDescent="0.25">
      <c r="A61" s="319" t="s">
        <v>497</v>
      </c>
      <c r="B61" s="319" t="s">
        <v>474</v>
      </c>
      <c r="C61" s="319" t="s">
        <v>89</v>
      </c>
      <c r="D61" s="319" t="s">
        <v>475</v>
      </c>
      <c r="E61" s="319" t="s">
        <v>603</v>
      </c>
      <c r="G61" s="236">
        <f t="shared" si="0"/>
        <v>34</v>
      </c>
    </row>
    <row r="62" spans="1:7" x14ac:dyDescent="0.25">
      <c r="A62" s="319" t="s">
        <v>497</v>
      </c>
      <c r="B62" s="319" t="s">
        <v>474</v>
      </c>
      <c r="C62" s="319" t="s">
        <v>89</v>
      </c>
      <c r="D62" s="319" t="s">
        <v>476</v>
      </c>
      <c r="E62" s="319" t="s">
        <v>589</v>
      </c>
      <c r="G62" s="236">
        <f t="shared" si="0"/>
        <v>27</v>
      </c>
    </row>
    <row r="63" spans="1:7" x14ac:dyDescent="0.25">
      <c r="A63" s="319" t="s">
        <v>497</v>
      </c>
      <c r="B63" s="319" t="s">
        <v>477</v>
      </c>
      <c r="C63" s="319" t="s">
        <v>89</v>
      </c>
      <c r="D63" s="319" t="s">
        <v>478</v>
      </c>
      <c r="E63" s="319" t="s">
        <v>396</v>
      </c>
      <c r="G63" s="236">
        <f t="shared" si="0"/>
        <v>3</v>
      </c>
    </row>
    <row r="64" spans="1:7" x14ac:dyDescent="0.25">
      <c r="A64" s="319" t="s">
        <v>497</v>
      </c>
      <c r="B64" s="319" t="s">
        <v>477</v>
      </c>
      <c r="C64" s="319" t="s">
        <v>89</v>
      </c>
      <c r="D64" s="319" t="s">
        <v>479</v>
      </c>
      <c r="E64" s="319" t="s">
        <v>394</v>
      </c>
      <c r="G64" s="236">
        <f t="shared" si="0"/>
        <v>1</v>
      </c>
    </row>
    <row r="65" spans="1:7" x14ac:dyDescent="0.25">
      <c r="A65" s="319" t="s">
        <v>497</v>
      </c>
      <c r="B65" s="319" t="s">
        <v>480</v>
      </c>
      <c r="C65" s="319" t="s">
        <v>89</v>
      </c>
      <c r="D65" s="319" t="s">
        <v>481</v>
      </c>
      <c r="E65" s="319" t="s">
        <v>184</v>
      </c>
      <c r="G65" s="236">
        <f t="shared" si="0"/>
        <v>19</v>
      </c>
    </row>
    <row r="66" spans="1:7" x14ac:dyDescent="0.25">
      <c r="A66" s="319" t="s">
        <v>497</v>
      </c>
      <c r="B66" s="319" t="s">
        <v>482</v>
      </c>
      <c r="C66" s="319" t="s">
        <v>89</v>
      </c>
      <c r="D66" s="319" t="s">
        <v>483</v>
      </c>
      <c r="E66" s="319" t="s">
        <v>546</v>
      </c>
      <c r="G66" s="236">
        <f t="shared" si="0"/>
        <v>26</v>
      </c>
    </row>
    <row r="67" spans="1:7" x14ac:dyDescent="0.25">
      <c r="A67" s="319" t="s">
        <v>497</v>
      </c>
      <c r="B67" s="319" t="s">
        <v>484</v>
      </c>
      <c r="C67" s="319" t="s">
        <v>92</v>
      </c>
      <c r="D67" s="319" t="s">
        <v>485</v>
      </c>
      <c r="E67" s="319" t="s">
        <v>578</v>
      </c>
      <c r="G67" s="236">
        <f t="shared" ref="G67:G79" si="1">E67*$F$2</f>
        <v>29</v>
      </c>
    </row>
    <row r="68" spans="1:7" x14ac:dyDescent="0.25">
      <c r="A68" s="319" t="s">
        <v>497</v>
      </c>
      <c r="B68" s="319" t="s">
        <v>486</v>
      </c>
      <c r="C68" s="319" t="s">
        <v>89</v>
      </c>
      <c r="D68" s="319" t="s">
        <v>487</v>
      </c>
      <c r="E68" s="319" t="s">
        <v>188</v>
      </c>
      <c r="G68" s="236">
        <f t="shared" si="1"/>
        <v>21</v>
      </c>
    </row>
    <row r="69" spans="1:7" x14ac:dyDescent="0.25">
      <c r="A69" s="319" t="s">
        <v>497</v>
      </c>
      <c r="B69" s="319" t="s">
        <v>486</v>
      </c>
      <c r="C69" s="319" t="s">
        <v>89</v>
      </c>
      <c r="D69" s="319" t="s">
        <v>488</v>
      </c>
      <c r="E69" s="319" t="s">
        <v>400</v>
      </c>
      <c r="G69" s="236">
        <f t="shared" si="1"/>
        <v>7</v>
      </c>
    </row>
    <row r="70" spans="1:7" x14ac:dyDescent="0.25">
      <c r="A70" s="319" t="s">
        <v>497</v>
      </c>
      <c r="B70" s="319" t="s">
        <v>486</v>
      </c>
      <c r="C70" s="319" t="s">
        <v>89</v>
      </c>
      <c r="D70" s="319" t="s">
        <v>489</v>
      </c>
      <c r="E70" s="319" t="s">
        <v>402</v>
      </c>
      <c r="G70" s="236">
        <f t="shared" si="1"/>
        <v>9</v>
      </c>
    </row>
    <row r="71" spans="1:7" x14ac:dyDescent="0.25">
      <c r="A71" s="319" t="s">
        <v>497</v>
      </c>
      <c r="B71" s="319" t="s">
        <v>490</v>
      </c>
      <c r="C71" s="319" t="s">
        <v>89</v>
      </c>
      <c r="D71" s="319" t="s">
        <v>491</v>
      </c>
      <c r="E71" s="319" t="s">
        <v>394</v>
      </c>
      <c r="G71" s="236">
        <f t="shared" si="1"/>
        <v>1</v>
      </c>
    </row>
    <row r="72" spans="1:7" x14ac:dyDescent="0.25">
      <c r="A72" s="319" t="s">
        <v>498</v>
      </c>
      <c r="B72" s="319" t="s">
        <v>474</v>
      </c>
      <c r="C72" s="319" t="s">
        <v>89</v>
      </c>
      <c r="D72" s="319" t="s">
        <v>475</v>
      </c>
      <c r="E72" s="319" t="s">
        <v>398</v>
      </c>
      <c r="G72" s="236">
        <f t="shared" si="1"/>
        <v>5</v>
      </c>
    </row>
    <row r="73" spans="1:7" x14ac:dyDescent="0.25">
      <c r="A73" s="319" t="s">
        <v>498</v>
      </c>
      <c r="B73" s="319" t="s">
        <v>474</v>
      </c>
      <c r="C73" s="319" t="s">
        <v>89</v>
      </c>
      <c r="D73" s="319" t="s">
        <v>476</v>
      </c>
      <c r="E73" s="319" t="s">
        <v>398</v>
      </c>
      <c r="G73" s="236">
        <f t="shared" si="1"/>
        <v>5</v>
      </c>
    </row>
    <row r="74" spans="1:7" x14ac:dyDescent="0.25">
      <c r="A74" s="319" t="s">
        <v>498</v>
      </c>
      <c r="B74" s="319" t="s">
        <v>477</v>
      </c>
      <c r="C74" s="319" t="s">
        <v>89</v>
      </c>
      <c r="D74" s="319" t="s">
        <v>479</v>
      </c>
      <c r="E74" s="319" t="s">
        <v>394</v>
      </c>
      <c r="G74" s="236">
        <f t="shared" si="1"/>
        <v>1</v>
      </c>
    </row>
    <row r="75" spans="1:7" x14ac:dyDescent="0.25">
      <c r="A75" s="319" t="s">
        <v>498</v>
      </c>
      <c r="B75" s="319" t="s">
        <v>480</v>
      </c>
      <c r="C75" s="319" t="s">
        <v>89</v>
      </c>
      <c r="D75" s="319" t="s">
        <v>481</v>
      </c>
      <c r="E75" s="319" t="s">
        <v>400</v>
      </c>
      <c r="G75" s="236">
        <f t="shared" si="1"/>
        <v>7</v>
      </c>
    </row>
    <row r="76" spans="1:7" x14ac:dyDescent="0.25">
      <c r="A76" s="319" t="s">
        <v>498</v>
      </c>
      <c r="B76" s="319" t="s">
        <v>482</v>
      </c>
      <c r="C76" s="319" t="s">
        <v>89</v>
      </c>
      <c r="D76" s="319" t="s">
        <v>483</v>
      </c>
      <c r="E76" s="319" t="s">
        <v>397</v>
      </c>
      <c r="G76" s="236">
        <f t="shared" si="1"/>
        <v>4</v>
      </c>
    </row>
    <row r="77" spans="1:7" x14ac:dyDescent="0.25">
      <c r="A77" s="319" t="s">
        <v>498</v>
      </c>
      <c r="B77" s="319" t="s">
        <v>486</v>
      </c>
      <c r="C77" s="319" t="s">
        <v>89</v>
      </c>
      <c r="D77" s="319" t="s">
        <v>487</v>
      </c>
      <c r="E77" s="319" t="s">
        <v>398</v>
      </c>
      <c r="G77" s="236">
        <f t="shared" si="1"/>
        <v>5</v>
      </c>
    </row>
    <row r="78" spans="1:7" x14ac:dyDescent="0.25">
      <c r="A78" s="319" t="s">
        <v>498</v>
      </c>
      <c r="B78" s="319" t="s">
        <v>486</v>
      </c>
      <c r="C78" s="319" t="s">
        <v>89</v>
      </c>
      <c r="D78" s="319" t="s">
        <v>488</v>
      </c>
      <c r="E78" s="319" t="s">
        <v>394</v>
      </c>
      <c r="G78" s="236">
        <f t="shared" si="1"/>
        <v>1</v>
      </c>
    </row>
    <row r="79" spans="1:7" x14ac:dyDescent="0.25">
      <c r="A79" s="319" t="s">
        <v>499</v>
      </c>
      <c r="B79" s="319" t="s">
        <v>484</v>
      </c>
      <c r="C79" s="319" t="s">
        <v>92</v>
      </c>
      <c r="D79" s="319" t="s">
        <v>485</v>
      </c>
      <c r="E79" s="319" t="s">
        <v>394</v>
      </c>
      <c r="G79" s="236">
        <f t="shared" si="1"/>
        <v>1</v>
      </c>
    </row>
    <row r="80" spans="1:7" x14ac:dyDescent="0.25">
      <c r="G80">
        <f>SUM(G2:G79)</f>
        <v>24030</v>
      </c>
    </row>
  </sheetData>
  <mergeCells count="2">
    <mergeCell ref="T3:T4"/>
    <mergeCell ref="V3:AD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G20"/>
  <sheetViews>
    <sheetView workbookViewId="0">
      <selection activeCell="J19" sqref="J19:M19"/>
    </sheetView>
  </sheetViews>
  <sheetFormatPr defaultRowHeight="15" x14ac:dyDescent="0.25"/>
  <cols>
    <col min="12" max="12" width="16.7109375" customWidth="1"/>
    <col min="13" max="13" width="11.7109375" customWidth="1"/>
    <col min="21" max="21" width="14.28515625" customWidth="1"/>
    <col min="22" max="22" width="12.5703125" customWidth="1"/>
    <col min="23" max="23" width="12.85546875" customWidth="1"/>
    <col min="24" max="24" width="15.85546875" customWidth="1"/>
    <col min="26" max="26" width="14.5703125" customWidth="1"/>
  </cols>
  <sheetData>
    <row r="2" spans="3:33" ht="15.75" thickBot="1" x14ac:dyDescent="0.3">
      <c r="C2" s="462"/>
      <c r="D2" s="462"/>
      <c r="E2" s="462"/>
      <c r="F2" s="462" t="s">
        <v>502</v>
      </c>
      <c r="G2" s="598" t="s">
        <v>459</v>
      </c>
      <c r="H2" s="599"/>
      <c r="I2" s="599"/>
      <c r="J2" s="594"/>
      <c r="K2" s="464"/>
      <c r="L2" s="462" t="s">
        <v>503</v>
      </c>
      <c r="M2" s="593" t="s">
        <v>676</v>
      </c>
      <c r="N2" s="594"/>
      <c r="O2" s="462" t="s">
        <v>505</v>
      </c>
      <c r="P2" s="593" t="s">
        <v>730</v>
      </c>
      <c r="Q2" s="594"/>
      <c r="R2" s="464"/>
      <c r="S2" s="462" t="s">
        <v>507</v>
      </c>
      <c r="T2" s="593" t="s">
        <v>508</v>
      </c>
      <c r="U2" s="600"/>
      <c r="V2" s="464"/>
      <c r="W2" s="465"/>
      <c r="X2" s="463"/>
      <c r="Y2" s="463"/>
      <c r="Z2" s="463"/>
      <c r="AA2" s="463"/>
      <c r="AB2" s="463"/>
      <c r="AC2" s="463"/>
      <c r="AD2" s="463"/>
      <c r="AE2" s="463"/>
      <c r="AF2" s="463"/>
      <c r="AG2" s="463"/>
    </row>
    <row r="3" spans="3:33" x14ac:dyDescent="0.25"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5"/>
      <c r="X3" s="463"/>
      <c r="Y3" s="463"/>
      <c r="Z3" s="463"/>
      <c r="AA3" s="463"/>
      <c r="AB3" s="463"/>
      <c r="AC3" s="463"/>
      <c r="AD3" s="463"/>
      <c r="AE3" s="463"/>
      <c r="AF3" s="463"/>
      <c r="AG3" s="463"/>
    </row>
    <row r="4" spans="3:33" x14ac:dyDescent="0.25">
      <c r="C4" s="464"/>
      <c r="D4" s="464"/>
      <c r="E4" s="621" t="s">
        <v>460</v>
      </c>
      <c r="F4" s="622"/>
      <c r="G4" s="613" t="s">
        <v>444</v>
      </c>
      <c r="H4" s="613" t="s">
        <v>288</v>
      </c>
      <c r="I4" s="616" t="s">
        <v>328</v>
      </c>
      <c r="J4" s="617"/>
      <c r="K4" s="617"/>
      <c r="L4" s="618"/>
      <c r="M4" s="613" t="s">
        <v>292</v>
      </c>
      <c r="N4" s="613" t="s">
        <v>461</v>
      </c>
      <c r="O4" s="616" t="s">
        <v>339</v>
      </c>
      <c r="P4" s="617"/>
      <c r="Q4" s="617"/>
      <c r="R4" s="617"/>
      <c r="S4" s="617"/>
      <c r="T4" s="617"/>
      <c r="U4" s="617"/>
      <c r="V4" s="618"/>
      <c r="W4" s="465"/>
      <c r="X4" s="463"/>
      <c r="Y4" s="463"/>
      <c r="Z4" s="463"/>
      <c r="AA4" s="463"/>
      <c r="AB4" s="463"/>
      <c r="AC4" s="463"/>
      <c r="AD4" s="463"/>
      <c r="AE4" s="463"/>
      <c r="AF4" s="463"/>
      <c r="AG4" s="463"/>
    </row>
    <row r="5" spans="3:33" x14ac:dyDescent="0.25">
      <c r="C5" s="464"/>
      <c r="D5" s="464"/>
      <c r="E5" s="623"/>
      <c r="F5" s="624"/>
      <c r="G5" s="614"/>
      <c r="H5" s="614"/>
      <c r="I5" s="613" t="s">
        <v>293</v>
      </c>
      <c r="J5" s="613" t="s">
        <v>294</v>
      </c>
      <c r="K5" s="350" t="s">
        <v>295</v>
      </c>
      <c r="L5" s="350" t="s">
        <v>296</v>
      </c>
      <c r="M5" s="614"/>
      <c r="N5" s="614"/>
      <c r="O5" s="616" t="s">
        <v>462</v>
      </c>
      <c r="P5" s="617"/>
      <c r="Q5" s="618"/>
      <c r="R5" s="616" t="s">
        <v>463</v>
      </c>
      <c r="S5" s="617"/>
      <c r="T5" s="617"/>
      <c r="U5" s="618"/>
      <c r="V5" s="613" t="s">
        <v>300</v>
      </c>
      <c r="W5" s="465"/>
      <c r="X5" s="463"/>
      <c r="Y5" s="463"/>
      <c r="Z5" s="463"/>
      <c r="AA5" s="463"/>
      <c r="AB5" s="463"/>
      <c r="AC5" s="463"/>
      <c r="AD5" s="463"/>
      <c r="AE5" s="463"/>
      <c r="AF5" s="463"/>
      <c r="AG5" s="463"/>
    </row>
    <row r="6" spans="3:33" ht="38.25" x14ac:dyDescent="0.25">
      <c r="C6" s="466" t="s">
        <v>878</v>
      </c>
      <c r="D6" s="464"/>
      <c r="E6" s="350" t="s">
        <v>417</v>
      </c>
      <c r="F6" s="350" t="s">
        <v>509</v>
      </c>
      <c r="G6" s="615"/>
      <c r="H6" s="615"/>
      <c r="I6" s="615"/>
      <c r="J6" s="615"/>
      <c r="K6" s="350" t="s">
        <v>300</v>
      </c>
      <c r="L6" s="350" t="s">
        <v>300</v>
      </c>
      <c r="M6" s="615"/>
      <c r="N6" s="615"/>
      <c r="O6" s="350" t="s">
        <v>301</v>
      </c>
      <c r="P6" s="350" t="s">
        <v>510</v>
      </c>
      <c r="Q6" s="350" t="s">
        <v>511</v>
      </c>
      <c r="R6" s="350" t="s">
        <v>302</v>
      </c>
      <c r="S6" s="350" t="s">
        <v>510</v>
      </c>
      <c r="T6" s="350" t="s">
        <v>511</v>
      </c>
      <c r="U6" s="350" t="s">
        <v>303</v>
      </c>
      <c r="V6" s="615"/>
      <c r="W6" s="465"/>
      <c r="X6" s="463"/>
      <c r="Y6" s="463"/>
      <c r="Z6" s="463"/>
      <c r="AA6" s="463"/>
      <c r="AB6" s="463"/>
      <c r="AC6" s="463"/>
      <c r="AD6" s="463"/>
      <c r="AE6" s="463"/>
      <c r="AF6" s="463"/>
      <c r="AG6" s="463"/>
    </row>
    <row r="7" spans="3:33" x14ac:dyDescent="0.25">
      <c r="C7" s="464"/>
      <c r="D7" s="467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5"/>
      <c r="X7" s="463"/>
      <c r="Y7" s="463"/>
      <c r="Z7" s="463"/>
      <c r="AA7" s="463"/>
      <c r="AB7" s="463"/>
      <c r="AC7" s="463"/>
      <c r="AD7" s="463"/>
      <c r="AE7" s="463"/>
      <c r="AF7" s="463"/>
      <c r="AG7" s="463"/>
    </row>
    <row r="8" spans="3:33" x14ac:dyDescent="0.25">
      <c r="C8" s="351" t="s">
        <v>459</v>
      </c>
      <c r="D8" s="464"/>
      <c r="E8" s="468">
        <v>886</v>
      </c>
      <c r="F8" s="468">
        <v>326743</v>
      </c>
      <c r="G8" s="468">
        <v>265232</v>
      </c>
      <c r="H8" s="469">
        <v>7.9950631063793196</v>
      </c>
      <c r="I8" s="469">
        <v>208.61270784684001</v>
      </c>
      <c r="J8" s="469">
        <v>70.216640526030005</v>
      </c>
      <c r="K8" s="469">
        <v>69.434698028904705</v>
      </c>
      <c r="L8" s="469">
        <v>74.609511452667306</v>
      </c>
      <c r="M8" s="469">
        <v>37.5155599433403</v>
      </c>
      <c r="N8" s="469">
        <v>23294</v>
      </c>
      <c r="O8" s="468">
        <v>23291</v>
      </c>
      <c r="P8" s="468">
        <v>2691</v>
      </c>
      <c r="Q8" s="468">
        <v>13033</v>
      </c>
      <c r="R8" s="468">
        <v>22423</v>
      </c>
      <c r="S8" s="468">
        <v>2691</v>
      </c>
      <c r="T8" s="468">
        <v>13033</v>
      </c>
      <c r="U8" s="468">
        <v>874</v>
      </c>
      <c r="V8" s="469">
        <v>19.594166616396201</v>
      </c>
      <c r="W8" s="465"/>
      <c r="X8" s="461"/>
      <c r="Y8" s="461"/>
      <c r="Z8" s="461"/>
      <c r="AA8" s="461"/>
      <c r="AB8" s="461"/>
      <c r="AC8" s="461"/>
      <c r="AD8" s="461"/>
      <c r="AE8" s="461"/>
      <c r="AF8" s="461"/>
      <c r="AG8" s="461"/>
    </row>
    <row r="9" spans="3:33" x14ac:dyDescent="0.25">
      <c r="C9" s="351" t="s">
        <v>879</v>
      </c>
      <c r="D9" s="464"/>
      <c r="E9" s="468">
        <v>886</v>
      </c>
      <c r="F9" s="468">
        <v>326743</v>
      </c>
      <c r="G9" s="468">
        <v>265232</v>
      </c>
      <c r="H9" s="469">
        <v>7.1670964017702499</v>
      </c>
      <c r="I9" s="469">
        <v>208.61270784684001</v>
      </c>
      <c r="J9" s="469">
        <v>70.216640526030005</v>
      </c>
      <c r="K9" s="469">
        <v>69.434698028904705</v>
      </c>
      <c r="L9" s="469">
        <v>74.609511452667306</v>
      </c>
      <c r="M9" s="469">
        <v>33.630906572264102</v>
      </c>
      <c r="N9" s="469">
        <v>25985</v>
      </c>
      <c r="O9" s="468">
        <v>23291</v>
      </c>
      <c r="P9" s="468">
        <v>2691</v>
      </c>
      <c r="Q9" s="468">
        <v>13033</v>
      </c>
      <c r="R9" s="468">
        <v>22423</v>
      </c>
      <c r="S9" s="468">
        <v>2691</v>
      </c>
      <c r="T9" s="468">
        <v>13033</v>
      </c>
      <c r="U9" s="468">
        <v>874</v>
      </c>
      <c r="V9" s="469">
        <v>19.594166616396201</v>
      </c>
      <c r="W9" s="465"/>
      <c r="X9" s="461"/>
      <c r="Y9" s="461"/>
      <c r="Z9" s="461"/>
      <c r="AA9" s="461"/>
      <c r="AB9" s="461"/>
      <c r="AC9" s="461"/>
      <c r="AD9" s="461"/>
      <c r="AE9" s="461"/>
      <c r="AF9" s="461"/>
      <c r="AG9" s="461"/>
    </row>
    <row r="11" spans="3:33" s="460" customFormat="1" x14ac:dyDescent="0.25"/>
    <row r="12" spans="3:33" s="460" customFormat="1" x14ac:dyDescent="0.25"/>
    <row r="14" spans="3:33" x14ac:dyDescent="0.25">
      <c r="C14" s="460" t="s">
        <v>880</v>
      </c>
      <c r="D14" s="460"/>
      <c r="J14" s="460" t="s">
        <v>881</v>
      </c>
      <c r="K14" s="460"/>
      <c r="L14" s="460"/>
      <c r="M14" s="460"/>
    </row>
    <row r="15" spans="3:33" x14ac:dyDescent="0.25">
      <c r="C15" s="472" t="s">
        <v>433</v>
      </c>
      <c r="D15" s="471"/>
      <c r="E15" s="471"/>
      <c r="F15" s="471"/>
      <c r="J15" s="458" t="s">
        <v>434</v>
      </c>
      <c r="K15" s="458" t="s">
        <v>433</v>
      </c>
      <c r="L15" s="460"/>
      <c r="M15" s="460"/>
    </row>
    <row r="16" spans="3:33" x14ac:dyDescent="0.25">
      <c r="C16" s="471"/>
      <c r="D16" s="473" t="s">
        <v>506</v>
      </c>
      <c r="E16" s="473" t="s">
        <v>730</v>
      </c>
      <c r="F16" s="619"/>
      <c r="J16" s="460"/>
      <c r="K16" s="460"/>
      <c r="L16" s="440" t="s">
        <v>387</v>
      </c>
      <c r="M16" s="440" t="s">
        <v>387</v>
      </c>
    </row>
    <row r="17" spans="3:13" x14ac:dyDescent="0.25">
      <c r="C17" s="471"/>
      <c r="D17" s="474"/>
      <c r="E17" s="474"/>
      <c r="F17" s="620"/>
      <c r="J17" s="460"/>
      <c r="K17" s="460"/>
      <c r="L17" s="458" t="s">
        <v>434</v>
      </c>
      <c r="M17" s="458" t="s">
        <v>433</v>
      </c>
    </row>
    <row r="18" spans="3:13" x14ac:dyDescent="0.25">
      <c r="C18" s="472" t="s">
        <v>468</v>
      </c>
      <c r="D18" s="475">
        <v>21691</v>
      </c>
      <c r="E18" s="475">
        <v>18544</v>
      </c>
      <c r="F18" s="475"/>
      <c r="J18" s="612" t="s">
        <v>387</v>
      </c>
      <c r="K18" s="612"/>
      <c r="L18" s="405">
        <v>1140319</v>
      </c>
      <c r="M18" s="405">
        <v>169039</v>
      </c>
    </row>
    <row r="19" spans="3:13" x14ac:dyDescent="0.25">
      <c r="J19" s="470" t="s">
        <v>517</v>
      </c>
      <c r="K19" s="470"/>
      <c r="L19" s="470">
        <f>'1-12_2020 přehled dle VS'!F85</f>
        <v>37069</v>
      </c>
      <c r="M19" s="470">
        <v>16181</v>
      </c>
    </row>
    <row r="20" spans="3:13" x14ac:dyDescent="0.25">
      <c r="L20" s="188">
        <f>L18+L19</f>
        <v>1177388</v>
      </c>
      <c r="M20" s="188">
        <f>SUM(M18:M19)</f>
        <v>185220</v>
      </c>
    </row>
  </sheetData>
  <mergeCells count="18">
    <mergeCell ref="F16:F17"/>
    <mergeCell ref="E4:F5"/>
    <mergeCell ref="G4:G6"/>
    <mergeCell ref="H4:H6"/>
    <mergeCell ref="I4:L4"/>
    <mergeCell ref="I5:I6"/>
    <mergeCell ref="J5:J6"/>
    <mergeCell ref="J18:K18"/>
    <mergeCell ref="G2:J2"/>
    <mergeCell ref="M2:N2"/>
    <mergeCell ref="P2:Q2"/>
    <mergeCell ref="T2:U2"/>
    <mergeCell ref="M4:M6"/>
    <mergeCell ref="O4:V4"/>
    <mergeCell ref="O5:Q5"/>
    <mergeCell ref="R5:U5"/>
    <mergeCell ref="V5:V6"/>
    <mergeCell ref="N4:N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3"/>
  <sheetViews>
    <sheetView workbookViewId="0">
      <selection activeCell="C22" sqref="C22"/>
    </sheetView>
  </sheetViews>
  <sheetFormatPr defaultRowHeight="15" x14ac:dyDescent="0.25"/>
  <cols>
    <col min="3" max="3" width="20.140625" customWidth="1"/>
    <col min="4" max="4" width="17" customWidth="1"/>
    <col min="11" max="11" width="16" customWidth="1"/>
    <col min="12" max="12" width="20.140625" customWidth="1"/>
  </cols>
  <sheetData>
    <row r="2" spans="1:22" x14ac:dyDescent="0.25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35"/>
    </row>
    <row r="3" spans="1:22" ht="18.75" x14ac:dyDescent="0.3">
      <c r="A3" s="355"/>
      <c r="B3" s="625" t="s">
        <v>501</v>
      </c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7"/>
    </row>
    <row r="4" spans="1:22" x14ac:dyDescent="0.25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</row>
    <row r="5" spans="1:22" x14ac:dyDescent="0.25">
      <c r="A5" s="355"/>
      <c r="B5" s="358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60"/>
    </row>
    <row r="6" spans="1:22" ht="15.75" thickBot="1" x14ac:dyDescent="0.3">
      <c r="A6" s="355"/>
      <c r="B6" s="361"/>
      <c r="C6" s="357"/>
      <c r="D6" s="357"/>
      <c r="E6" s="357" t="s">
        <v>502</v>
      </c>
      <c r="F6" s="598" t="s">
        <v>459</v>
      </c>
      <c r="G6" s="599"/>
      <c r="H6" s="599"/>
      <c r="I6" s="594"/>
      <c r="J6" s="356"/>
      <c r="K6" s="357" t="s">
        <v>503</v>
      </c>
      <c r="L6" s="593" t="s">
        <v>676</v>
      </c>
      <c r="M6" s="594"/>
      <c r="N6" s="357" t="s">
        <v>505</v>
      </c>
      <c r="O6" s="593" t="s">
        <v>506</v>
      </c>
      <c r="P6" s="594"/>
      <c r="Q6" s="356"/>
      <c r="R6" s="357" t="s">
        <v>507</v>
      </c>
      <c r="S6" s="593" t="s">
        <v>508</v>
      </c>
      <c r="T6" s="600"/>
      <c r="U6" s="356"/>
      <c r="V6" s="362"/>
    </row>
    <row r="7" spans="1:22" x14ac:dyDescent="0.25">
      <c r="A7" s="355"/>
      <c r="B7" s="361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62"/>
    </row>
    <row r="8" spans="1:22" x14ac:dyDescent="0.25">
      <c r="A8" s="355"/>
      <c r="B8" s="361"/>
      <c r="C8" s="356"/>
      <c r="D8" s="621" t="s">
        <v>460</v>
      </c>
      <c r="E8" s="622"/>
      <c r="F8" s="613" t="s">
        <v>444</v>
      </c>
      <c r="G8" s="613" t="s">
        <v>288</v>
      </c>
      <c r="H8" s="616" t="s">
        <v>328</v>
      </c>
      <c r="I8" s="617"/>
      <c r="J8" s="617"/>
      <c r="K8" s="618"/>
      <c r="L8" s="613" t="s">
        <v>292</v>
      </c>
      <c r="M8" s="613" t="s">
        <v>461</v>
      </c>
      <c r="N8" s="616" t="s">
        <v>339</v>
      </c>
      <c r="O8" s="617"/>
      <c r="P8" s="617"/>
      <c r="Q8" s="617"/>
      <c r="R8" s="617"/>
      <c r="S8" s="617"/>
      <c r="T8" s="617"/>
      <c r="U8" s="618"/>
      <c r="V8" s="362"/>
    </row>
    <row r="9" spans="1:22" x14ac:dyDescent="0.25">
      <c r="A9" s="355"/>
      <c r="B9" s="361"/>
      <c r="C9" s="356"/>
      <c r="D9" s="623"/>
      <c r="E9" s="624"/>
      <c r="F9" s="614"/>
      <c r="G9" s="614"/>
      <c r="H9" s="613" t="s">
        <v>293</v>
      </c>
      <c r="I9" s="613" t="s">
        <v>294</v>
      </c>
      <c r="J9" s="350" t="s">
        <v>295</v>
      </c>
      <c r="K9" s="350" t="s">
        <v>296</v>
      </c>
      <c r="L9" s="614"/>
      <c r="M9" s="614"/>
      <c r="N9" s="616" t="s">
        <v>462</v>
      </c>
      <c r="O9" s="617"/>
      <c r="P9" s="618"/>
      <c r="Q9" s="616" t="s">
        <v>463</v>
      </c>
      <c r="R9" s="617"/>
      <c r="S9" s="617"/>
      <c r="T9" s="618"/>
      <c r="U9" s="613" t="s">
        <v>300</v>
      </c>
      <c r="V9" s="362"/>
    </row>
    <row r="10" spans="1:22" ht="38.25" x14ac:dyDescent="0.25">
      <c r="A10" s="355"/>
      <c r="B10" s="361"/>
      <c r="C10" s="367" t="s">
        <v>675</v>
      </c>
      <c r="D10" s="350" t="s">
        <v>417</v>
      </c>
      <c r="E10" s="350" t="s">
        <v>509</v>
      </c>
      <c r="F10" s="615"/>
      <c r="G10" s="615"/>
      <c r="H10" s="615"/>
      <c r="I10" s="615"/>
      <c r="J10" s="350" t="s">
        <v>300</v>
      </c>
      <c r="K10" s="350" t="s">
        <v>300</v>
      </c>
      <c r="L10" s="615"/>
      <c r="M10" s="615"/>
      <c r="N10" s="350" t="s">
        <v>301</v>
      </c>
      <c r="O10" s="350" t="s">
        <v>510</v>
      </c>
      <c r="P10" s="350" t="s">
        <v>511</v>
      </c>
      <c r="Q10" s="350" t="s">
        <v>302</v>
      </c>
      <c r="R10" s="350" t="s">
        <v>510</v>
      </c>
      <c r="S10" s="350" t="s">
        <v>511</v>
      </c>
      <c r="T10" s="350" t="s">
        <v>303</v>
      </c>
      <c r="U10" s="615"/>
      <c r="V10" s="362"/>
    </row>
    <row r="11" spans="1:22" x14ac:dyDescent="0.25">
      <c r="A11" s="355"/>
      <c r="B11" s="361"/>
      <c r="C11" s="351" t="s">
        <v>459</v>
      </c>
      <c r="D11" s="366">
        <v>886</v>
      </c>
      <c r="E11" s="366">
        <v>323390</v>
      </c>
      <c r="F11" s="366">
        <v>276743</v>
      </c>
      <c r="G11" s="368">
        <v>7.7078413780728496</v>
      </c>
      <c r="H11" s="368">
        <v>242.41422121896201</v>
      </c>
      <c r="I11" s="368">
        <v>77.6095510997568</v>
      </c>
      <c r="J11" s="368">
        <v>77.489294720985697</v>
      </c>
      <c r="K11" s="368">
        <v>78.312835614065506</v>
      </c>
      <c r="L11" s="368">
        <v>26.099443546939501</v>
      </c>
      <c r="M11" s="368">
        <v>27865</v>
      </c>
      <c r="N11" s="366">
        <v>27875</v>
      </c>
      <c r="O11" s="366">
        <v>2122</v>
      </c>
      <c r="P11" s="366">
        <v>13748</v>
      </c>
      <c r="Q11" s="366">
        <v>27128</v>
      </c>
      <c r="R11" s="366">
        <v>2121</v>
      </c>
      <c r="S11" s="366">
        <v>13748</v>
      </c>
      <c r="T11" s="366">
        <v>727</v>
      </c>
      <c r="U11" s="368">
        <v>21.671008842138701</v>
      </c>
      <c r="V11" s="362"/>
    </row>
    <row r="12" spans="1:22" x14ac:dyDescent="0.25">
      <c r="A12" s="355"/>
      <c r="B12" s="363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5"/>
    </row>
    <row r="17" spans="3:13" x14ac:dyDescent="0.25">
      <c r="C17" s="335" t="s">
        <v>677</v>
      </c>
      <c r="I17" s="335" t="s">
        <v>678</v>
      </c>
    </row>
    <row r="18" spans="3:13" x14ac:dyDescent="0.25">
      <c r="C18" s="354" t="s">
        <v>433</v>
      </c>
      <c r="D18" s="335"/>
      <c r="I18" s="354" t="s">
        <v>434</v>
      </c>
      <c r="J18" s="354" t="s">
        <v>433</v>
      </c>
      <c r="K18" s="335"/>
      <c r="L18" s="335"/>
    </row>
    <row r="19" spans="3:13" x14ac:dyDescent="0.25">
      <c r="C19" s="335"/>
      <c r="D19" s="354" t="s">
        <v>468</v>
      </c>
      <c r="I19" s="335"/>
      <c r="J19" s="335"/>
      <c r="K19" s="352" t="s">
        <v>387</v>
      </c>
      <c r="L19" s="352" t="s">
        <v>387</v>
      </c>
    </row>
    <row r="20" spans="3:13" x14ac:dyDescent="0.25">
      <c r="C20" s="354" t="s">
        <v>468</v>
      </c>
      <c r="D20" s="353">
        <v>21691</v>
      </c>
      <c r="I20" s="335"/>
      <c r="J20" s="335"/>
      <c r="K20" s="354" t="s">
        <v>434</v>
      </c>
      <c r="L20" s="354" t="s">
        <v>433</v>
      </c>
    </row>
    <row r="21" spans="3:13" x14ac:dyDescent="0.25">
      <c r="I21" s="352" t="s">
        <v>387</v>
      </c>
      <c r="J21" s="352"/>
      <c r="K21" s="353">
        <v>1188242</v>
      </c>
      <c r="L21" s="353">
        <v>147939</v>
      </c>
    </row>
    <row r="22" spans="3:13" x14ac:dyDescent="0.25">
      <c r="I22" s="265" t="s">
        <v>517</v>
      </c>
      <c r="J22" s="266"/>
      <c r="K22" s="151">
        <f>'1-12_2019 přehled dle VS '!F83</f>
        <v>45126</v>
      </c>
      <c r="L22" s="151">
        <v>18627</v>
      </c>
      <c r="M22" t="s">
        <v>452</v>
      </c>
    </row>
    <row r="23" spans="3:13" x14ac:dyDescent="0.25">
      <c r="J23" t="s">
        <v>514</v>
      </c>
      <c r="K23" s="188">
        <f>SUM(K21:K22)</f>
        <v>1233368</v>
      </c>
      <c r="L23" s="188">
        <f>SUM(L21:L22)</f>
        <v>166566</v>
      </c>
    </row>
  </sheetData>
  <mergeCells count="17">
    <mergeCell ref="L6:M6"/>
    <mergeCell ref="B3:V3"/>
    <mergeCell ref="O6:P6"/>
    <mergeCell ref="F6:I6"/>
    <mergeCell ref="S6:T6"/>
    <mergeCell ref="D8:E9"/>
    <mergeCell ref="F8:F10"/>
    <mergeCell ref="G8:G10"/>
    <mergeCell ref="H8:K8"/>
    <mergeCell ref="H9:H10"/>
    <mergeCell ref="I9:I10"/>
    <mergeCell ref="L8:L10"/>
    <mergeCell ref="M8:M10"/>
    <mergeCell ref="N8:U8"/>
    <mergeCell ref="N9:P9"/>
    <mergeCell ref="Q9:T9"/>
    <mergeCell ref="U9:U10"/>
  </mergeCells>
  <pageMargins left="0.7" right="0.7" top="0.78740157499999996" bottom="0.78740157499999996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topLeftCell="A10" workbookViewId="0">
      <selection activeCell="N13" sqref="N13"/>
    </sheetView>
  </sheetViews>
  <sheetFormatPr defaultRowHeight="15" x14ac:dyDescent="0.25"/>
  <sheetData>
    <row r="1" spans="1:23" x14ac:dyDescent="0.25">
      <c r="A1" s="186" t="s">
        <v>349</v>
      </c>
      <c r="B1" s="186" t="s">
        <v>350</v>
      </c>
      <c r="C1" s="186" t="s">
        <v>351</v>
      </c>
      <c r="D1" s="186" t="s">
        <v>352</v>
      </c>
      <c r="E1" s="186" t="s">
        <v>353</v>
      </c>
      <c r="F1" s="423">
        <v>1</v>
      </c>
    </row>
    <row r="2" spans="1:23" x14ac:dyDescent="0.25">
      <c r="A2" s="319" t="s">
        <v>473</v>
      </c>
      <c r="B2" s="319" t="s">
        <v>474</v>
      </c>
      <c r="C2" s="319" t="s">
        <v>89</v>
      </c>
      <c r="D2" s="319" t="s">
        <v>475</v>
      </c>
      <c r="E2" s="319" t="s">
        <v>840</v>
      </c>
      <c r="F2" s="423">
        <f>E2*$F$1</f>
        <v>1759</v>
      </c>
      <c r="L2" s="174" t="s">
        <v>604</v>
      </c>
      <c r="M2" s="174" t="s">
        <v>608</v>
      </c>
      <c r="N2" s="174" t="s">
        <v>607</v>
      </c>
      <c r="O2" s="174" t="s">
        <v>609</v>
      </c>
      <c r="P2" s="174" t="s">
        <v>610</v>
      </c>
      <c r="Q2" s="174" t="s">
        <v>606</v>
      </c>
      <c r="R2" s="174" t="s">
        <v>351</v>
      </c>
      <c r="S2" s="174" t="s">
        <v>611</v>
      </c>
      <c r="T2" s="174" t="s">
        <v>349</v>
      </c>
      <c r="U2" s="174" t="s">
        <v>612</v>
      </c>
      <c r="V2" s="174" t="s">
        <v>613</v>
      </c>
      <c r="W2" s="174" t="s">
        <v>614</v>
      </c>
    </row>
    <row r="3" spans="1:23" x14ac:dyDescent="0.25">
      <c r="A3" s="319" t="s">
        <v>473</v>
      </c>
      <c r="B3" s="319" t="s">
        <v>474</v>
      </c>
      <c r="C3" s="319" t="s">
        <v>89</v>
      </c>
      <c r="D3" s="319" t="s">
        <v>476</v>
      </c>
      <c r="E3" s="319" t="s">
        <v>841</v>
      </c>
      <c r="F3" s="423">
        <f t="shared" ref="F3:F66" si="0">E3*$F$1</f>
        <v>3422</v>
      </c>
      <c r="L3" s="459" t="s">
        <v>617</v>
      </c>
      <c r="M3" s="459" t="s">
        <v>617</v>
      </c>
      <c r="N3" s="459" t="s">
        <v>617</v>
      </c>
      <c r="O3" s="459" t="s">
        <v>617</v>
      </c>
      <c r="P3" s="459" t="s">
        <v>617</v>
      </c>
      <c r="Q3" s="459" t="s">
        <v>617</v>
      </c>
      <c r="R3" s="459" t="s">
        <v>617</v>
      </c>
      <c r="S3" s="459" t="s">
        <v>617</v>
      </c>
      <c r="T3" s="459" t="s">
        <v>617</v>
      </c>
      <c r="U3" s="459" t="s">
        <v>617</v>
      </c>
      <c r="V3" s="459" t="s">
        <v>617</v>
      </c>
      <c r="W3" s="459" t="s">
        <v>617</v>
      </c>
    </row>
    <row r="4" spans="1:23" x14ac:dyDescent="0.25">
      <c r="A4" s="319" t="s">
        <v>473</v>
      </c>
      <c r="B4" s="319" t="s">
        <v>477</v>
      </c>
      <c r="C4" s="319" t="s">
        <v>89</v>
      </c>
      <c r="D4" s="319" t="s">
        <v>478</v>
      </c>
      <c r="E4" s="319" t="s">
        <v>842</v>
      </c>
      <c r="F4" s="423">
        <f t="shared" si="0"/>
        <v>1141</v>
      </c>
      <c r="L4" s="602"/>
      <c r="M4" s="602"/>
      <c r="N4" s="174" t="s">
        <v>429</v>
      </c>
      <c r="O4" s="602"/>
      <c r="P4" s="602"/>
      <c r="Q4" s="602"/>
      <c r="R4" s="602"/>
      <c r="S4" s="602"/>
      <c r="T4" s="602"/>
      <c r="U4" s="602"/>
      <c r="V4" s="602"/>
      <c r="W4" s="602"/>
    </row>
    <row r="5" spans="1:23" x14ac:dyDescent="0.25">
      <c r="A5" s="319" t="s">
        <v>473</v>
      </c>
      <c r="B5" s="319" t="s">
        <v>477</v>
      </c>
      <c r="C5" s="319" t="s">
        <v>89</v>
      </c>
      <c r="D5" s="319" t="s">
        <v>479</v>
      </c>
      <c r="E5" s="319" t="s">
        <v>843</v>
      </c>
      <c r="F5" s="423">
        <f t="shared" si="0"/>
        <v>617</v>
      </c>
      <c r="L5" s="602"/>
      <c r="M5" s="602"/>
      <c r="N5" s="603" t="s">
        <v>882</v>
      </c>
      <c r="O5" s="603"/>
      <c r="P5" s="603"/>
      <c r="Q5" s="603"/>
      <c r="R5" s="603"/>
      <c r="S5" s="603" t="s">
        <v>668</v>
      </c>
      <c r="T5" s="603"/>
      <c r="U5" s="603"/>
      <c r="V5" s="603"/>
      <c r="W5" s="603"/>
    </row>
    <row r="6" spans="1:23" x14ac:dyDescent="0.25">
      <c r="A6" s="319" t="s">
        <v>473</v>
      </c>
      <c r="B6" s="319" t="s">
        <v>480</v>
      </c>
      <c r="C6" s="319" t="s">
        <v>89</v>
      </c>
      <c r="D6" s="319" t="s">
        <v>476</v>
      </c>
      <c r="E6" s="319" t="s">
        <v>396</v>
      </c>
      <c r="F6" s="423">
        <f t="shared" si="0"/>
        <v>3</v>
      </c>
      <c r="L6" s="174" t="s">
        <v>392</v>
      </c>
      <c r="M6" s="174" t="s">
        <v>605</v>
      </c>
      <c r="N6" s="459" t="s">
        <v>393</v>
      </c>
      <c r="O6" s="459" t="s">
        <v>669</v>
      </c>
      <c r="P6" s="459" t="s">
        <v>670</v>
      </c>
      <c r="Q6" s="459" t="s">
        <v>671</v>
      </c>
      <c r="R6" s="459" t="s">
        <v>672</v>
      </c>
      <c r="S6" s="459" t="s">
        <v>393</v>
      </c>
      <c r="T6" s="459" t="s">
        <v>669</v>
      </c>
      <c r="U6" s="459" t="s">
        <v>670</v>
      </c>
      <c r="V6" s="459" t="s">
        <v>671</v>
      </c>
      <c r="W6" s="459" t="s">
        <v>672</v>
      </c>
    </row>
    <row r="7" spans="1:23" x14ac:dyDescent="0.25">
      <c r="A7" s="319" t="s">
        <v>473</v>
      </c>
      <c r="B7" s="319" t="s">
        <v>480</v>
      </c>
      <c r="C7" s="319" t="s">
        <v>89</v>
      </c>
      <c r="D7" s="319" t="s">
        <v>481</v>
      </c>
      <c r="E7" s="319" t="s">
        <v>844</v>
      </c>
      <c r="F7" s="423">
        <f t="shared" si="0"/>
        <v>2424</v>
      </c>
      <c r="L7" s="459" t="s">
        <v>394</v>
      </c>
      <c r="M7" s="459" t="s">
        <v>394</v>
      </c>
      <c r="N7" s="225">
        <v>161908</v>
      </c>
      <c r="O7" s="225">
        <v>149312388</v>
      </c>
      <c r="P7" s="225">
        <v>2361825</v>
      </c>
      <c r="Q7" s="225">
        <v>4490353</v>
      </c>
      <c r="R7" s="225">
        <v>0</v>
      </c>
      <c r="S7" s="225">
        <v>191209</v>
      </c>
      <c r="T7" s="225">
        <v>163565473</v>
      </c>
      <c r="U7" s="225">
        <v>2622825</v>
      </c>
      <c r="V7" s="225">
        <v>0</v>
      </c>
      <c r="W7" s="225">
        <v>0</v>
      </c>
    </row>
    <row r="8" spans="1:23" x14ac:dyDescent="0.25">
      <c r="A8" s="319" t="s">
        <v>473</v>
      </c>
      <c r="B8" s="319" t="s">
        <v>482</v>
      </c>
      <c r="C8" s="319" t="s">
        <v>89</v>
      </c>
      <c r="D8" s="319" t="s">
        <v>483</v>
      </c>
      <c r="E8" s="319" t="s">
        <v>845</v>
      </c>
      <c r="F8" s="423">
        <f t="shared" si="0"/>
        <v>3003</v>
      </c>
      <c r="L8" s="459" t="s">
        <v>395</v>
      </c>
      <c r="M8" s="459" t="s">
        <v>395</v>
      </c>
      <c r="N8" s="225">
        <v>236948</v>
      </c>
      <c r="O8" s="225">
        <v>185637956</v>
      </c>
      <c r="P8" s="225">
        <v>2488050</v>
      </c>
      <c r="Q8" s="225">
        <v>1363694</v>
      </c>
      <c r="R8" s="225">
        <v>0</v>
      </c>
      <c r="S8" s="225">
        <v>284403</v>
      </c>
      <c r="T8" s="225">
        <v>189599549</v>
      </c>
      <c r="U8" s="225">
        <v>2596500</v>
      </c>
      <c r="V8" s="225">
        <v>92000</v>
      </c>
      <c r="W8" s="225">
        <v>0</v>
      </c>
    </row>
    <row r="9" spans="1:23" x14ac:dyDescent="0.25">
      <c r="A9" s="319" t="s">
        <v>473</v>
      </c>
      <c r="B9" s="319" t="s">
        <v>484</v>
      </c>
      <c r="C9" s="319" t="s">
        <v>92</v>
      </c>
      <c r="D9" s="319" t="s">
        <v>485</v>
      </c>
      <c r="E9" s="319" t="s">
        <v>846</v>
      </c>
      <c r="F9" s="423">
        <f t="shared" si="0"/>
        <v>4386</v>
      </c>
      <c r="L9" s="459" t="s">
        <v>396</v>
      </c>
      <c r="M9" s="459" t="s">
        <v>396</v>
      </c>
      <c r="N9" s="225">
        <v>41494</v>
      </c>
      <c r="O9" s="225">
        <v>28896544</v>
      </c>
      <c r="P9" s="225">
        <v>6063750</v>
      </c>
      <c r="Q9" s="225">
        <v>0</v>
      </c>
      <c r="R9" s="225">
        <v>87609850</v>
      </c>
      <c r="S9" s="225">
        <v>77146</v>
      </c>
      <c r="T9" s="225">
        <v>31705037</v>
      </c>
      <c r="U9" s="225">
        <v>6391050</v>
      </c>
      <c r="V9" s="225">
        <v>0</v>
      </c>
      <c r="W9" s="225">
        <v>80350668</v>
      </c>
    </row>
    <row r="10" spans="1:23" x14ac:dyDescent="0.25">
      <c r="A10" s="319" t="s">
        <v>473</v>
      </c>
      <c r="B10" s="319" t="s">
        <v>486</v>
      </c>
      <c r="C10" s="319" t="s">
        <v>89</v>
      </c>
      <c r="D10" s="319" t="s">
        <v>487</v>
      </c>
      <c r="E10" s="319" t="s">
        <v>847</v>
      </c>
      <c r="F10" s="423">
        <f t="shared" si="0"/>
        <v>2550</v>
      </c>
      <c r="L10" s="459" t="s">
        <v>397</v>
      </c>
      <c r="M10" s="459" t="s">
        <v>397</v>
      </c>
      <c r="N10" s="225">
        <v>169482</v>
      </c>
      <c r="O10" s="225">
        <v>66653949</v>
      </c>
      <c r="P10" s="225">
        <v>2193375</v>
      </c>
      <c r="Q10" s="225">
        <v>2299199</v>
      </c>
      <c r="R10" s="225">
        <v>0</v>
      </c>
      <c r="S10" s="225">
        <v>181864</v>
      </c>
      <c r="T10" s="225">
        <v>71033553</v>
      </c>
      <c r="U10" s="225">
        <v>2419500</v>
      </c>
      <c r="V10" s="225">
        <v>0</v>
      </c>
      <c r="W10" s="225">
        <v>0</v>
      </c>
    </row>
    <row r="11" spans="1:23" x14ac:dyDescent="0.25">
      <c r="A11" s="319" t="s">
        <v>473</v>
      </c>
      <c r="B11" s="319" t="s">
        <v>486</v>
      </c>
      <c r="C11" s="319" t="s">
        <v>89</v>
      </c>
      <c r="D11" s="319" t="s">
        <v>488</v>
      </c>
      <c r="E11" s="319" t="s">
        <v>848</v>
      </c>
      <c r="F11" s="423">
        <f t="shared" si="0"/>
        <v>441</v>
      </c>
      <c r="L11" s="459" t="s">
        <v>398</v>
      </c>
      <c r="M11" s="459" t="s">
        <v>398</v>
      </c>
      <c r="N11" s="225">
        <v>257</v>
      </c>
      <c r="O11" s="225">
        <v>160342</v>
      </c>
      <c r="P11" s="225">
        <v>0</v>
      </c>
      <c r="Q11" s="225">
        <v>41</v>
      </c>
      <c r="R11" s="225">
        <v>0</v>
      </c>
      <c r="S11" s="225">
        <v>289</v>
      </c>
      <c r="T11" s="225">
        <v>190984</v>
      </c>
      <c r="U11" s="225">
        <v>0</v>
      </c>
      <c r="V11" s="225">
        <v>0</v>
      </c>
      <c r="W11" s="225">
        <v>0</v>
      </c>
    </row>
    <row r="12" spans="1:23" x14ac:dyDescent="0.25">
      <c r="A12" s="319" t="s">
        <v>473</v>
      </c>
      <c r="B12" s="319" t="s">
        <v>486</v>
      </c>
      <c r="C12" s="319" t="s">
        <v>89</v>
      </c>
      <c r="D12" s="319" t="s">
        <v>489</v>
      </c>
      <c r="E12" s="319" t="s">
        <v>753</v>
      </c>
      <c r="F12" s="423">
        <f t="shared" si="0"/>
        <v>85</v>
      </c>
      <c r="L12" s="459" t="s">
        <v>399</v>
      </c>
      <c r="M12" s="459" t="s">
        <v>399</v>
      </c>
      <c r="N12" s="225">
        <v>98933</v>
      </c>
      <c r="O12" s="225">
        <v>18171633</v>
      </c>
      <c r="P12" s="225">
        <v>164625</v>
      </c>
      <c r="Q12" s="225">
        <v>511904</v>
      </c>
      <c r="R12" s="225">
        <v>0</v>
      </c>
      <c r="S12" s="225">
        <v>137678</v>
      </c>
      <c r="T12" s="225">
        <v>24432204</v>
      </c>
      <c r="U12" s="225">
        <v>77175</v>
      </c>
      <c r="V12" s="225">
        <v>0</v>
      </c>
      <c r="W12" s="225">
        <v>0</v>
      </c>
    </row>
    <row r="13" spans="1:23" x14ac:dyDescent="0.25">
      <c r="A13" s="319" t="s">
        <v>473</v>
      </c>
      <c r="B13" s="319" t="s">
        <v>490</v>
      </c>
      <c r="C13" s="319" t="s">
        <v>89</v>
      </c>
      <c r="D13" s="319" t="s">
        <v>491</v>
      </c>
      <c r="E13" s="319" t="s">
        <v>849</v>
      </c>
      <c r="F13" s="423">
        <f t="shared" si="0"/>
        <v>658</v>
      </c>
      <c r="L13" s="459" t="s">
        <v>400</v>
      </c>
      <c r="M13" s="459" t="s">
        <v>400</v>
      </c>
      <c r="N13" s="225">
        <v>25525</v>
      </c>
      <c r="O13" s="225">
        <v>5165145</v>
      </c>
      <c r="P13" s="225">
        <v>0</v>
      </c>
      <c r="Q13" s="225">
        <v>46785</v>
      </c>
      <c r="R13" s="225">
        <v>0</v>
      </c>
      <c r="S13" s="225">
        <v>27624</v>
      </c>
      <c r="T13" s="225">
        <v>5575889</v>
      </c>
      <c r="U13" s="225">
        <v>0</v>
      </c>
      <c r="V13" s="225">
        <v>0</v>
      </c>
      <c r="W13" s="225">
        <v>0</v>
      </c>
    </row>
    <row r="14" spans="1:23" x14ac:dyDescent="0.25">
      <c r="A14" s="319" t="s">
        <v>473</v>
      </c>
      <c r="B14" s="319" t="s">
        <v>490</v>
      </c>
      <c r="C14" s="319" t="s">
        <v>89</v>
      </c>
      <c r="D14" s="319" t="s">
        <v>489</v>
      </c>
      <c r="E14" s="319" t="s">
        <v>403</v>
      </c>
      <c r="F14" s="423">
        <f t="shared" si="0"/>
        <v>25</v>
      </c>
      <c r="L14" s="459" t="s">
        <v>401</v>
      </c>
      <c r="M14" s="459" t="s">
        <v>401</v>
      </c>
      <c r="N14" s="225">
        <v>12642</v>
      </c>
      <c r="O14" s="225">
        <v>4542594</v>
      </c>
      <c r="P14" s="225">
        <v>0</v>
      </c>
      <c r="Q14" s="225">
        <v>0</v>
      </c>
      <c r="R14" s="225">
        <v>0</v>
      </c>
      <c r="S14" s="225">
        <v>11989</v>
      </c>
      <c r="T14" s="225">
        <v>4387515</v>
      </c>
      <c r="U14" s="225">
        <v>0</v>
      </c>
      <c r="V14" s="225">
        <v>0</v>
      </c>
      <c r="W14" s="225">
        <v>0</v>
      </c>
    </row>
    <row r="15" spans="1:23" x14ac:dyDescent="0.25">
      <c r="A15" s="319" t="s">
        <v>492</v>
      </c>
      <c r="B15" s="319" t="s">
        <v>474</v>
      </c>
      <c r="C15" s="319" t="s">
        <v>89</v>
      </c>
      <c r="D15" s="319" t="s">
        <v>475</v>
      </c>
      <c r="E15" s="319" t="s">
        <v>850</v>
      </c>
      <c r="F15" s="423">
        <f t="shared" si="0"/>
        <v>260</v>
      </c>
      <c r="L15" s="459" t="s">
        <v>402</v>
      </c>
      <c r="M15" s="459" t="s">
        <v>402</v>
      </c>
      <c r="N15" s="225">
        <v>2133</v>
      </c>
      <c r="O15" s="225">
        <v>911914</v>
      </c>
      <c r="P15" s="225">
        <v>0</v>
      </c>
      <c r="Q15" s="225">
        <v>7975</v>
      </c>
      <c r="R15" s="225">
        <v>0</v>
      </c>
      <c r="S15" s="225">
        <v>2634</v>
      </c>
      <c r="T15" s="225">
        <v>1067046</v>
      </c>
      <c r="U15" s="225">
        <v>0</v>
      </c>
      <c r="V15" s="225">
        <v>0</v>
      </c>
      <c r="W15" s="225">
        <v>0</v>
      </c>
    </row>
    <row r="16" spans="1:23" x14ac:dyDescent="0.25">
      <c r="A16" s="319" t="s">
        <v>492</v>
      </c>
      <c r="B16" s="319" t="s">
        <v>474</v>
      </c>
      <c r="C16" s="319" t="s">
        <v>89</v>
      </c>
      <c r="D16" s="319" t="s">
        <v>476</v>
      </c>
      <c r="E16" s="319" t="s">
        <v>851</v>
      </c>
      <c r="F16" s="423">
        <f t="shared" si="0"/>
        <v>537</v>
      </c>
      <c r="L16" s="459" t="s">
        <v>175</v>
      </c>
      <c r="M16" s="459" t="s">
        <v>175</v>
      </c>
      <c r="N16" s="225">
        <v>134071</v>
      </c>
      <c r="O16" s="225">
        <v>67540244</v>
      </c>
      <c r="P16" s="225">
        <v>1442325</v>
      </c>
      <c r="Q16" s="225">
        <v>2681559</v>
      </c>
      <c r="R16" s="225">
        <v>0</v>
      </c>
      <c r="S16" s="225">
        <v>173662</v>
      </c>
      <c r="T16" s="225">
        <v>77697238</v>
      </c>
      <c r="U16" s="225">
        <v>1618050</v>
      </c>
      <c r="V16" s="225">
        <v>0</v>
      </c>
      <c r="W16" s="225">
        <v>0</v>
      </c>
    </row>
    <row r="17" spans="1:23" x14ac:dyDescent="0.25">
      <c r="A17" s="319" t="s">
        <v>492</v>
      </c>
      <c r="B17" s="319" t="s">
        <v>477</v>
      </c>
      <c r="C17" s="319" t="s">
        <v>89</v>
      </c>
      <c r="D17" s="319" t="s">
        <v>478</v>
      </c>
      <c r="E17" s="319" t="s">
        <v>852</v>
      </c>
      <c r="F17" s="423">
        <f t="shared" si="0"/>
        <v>200</v>
      </c>
      <c r="L17" s="459" t="s">
        <v>176</v>
      </c>
      <c r="M17" s="459" t="s">
        <v>176</v>
      </c>
      <c r="N17" s="225">
        <v>77018</v>
      </c>
      <c r="O17" s="225">
        <v>52308485</v>
      </c>
      <c r="P17" s="225">
        <v>901500</v>
      </c>
      <c r="Q17" s="225">
        <v>304082</v>
      </c>
      <c r="R17" s="225">
        <v>0</v>
      </c>
      <c r="S17" s="225">
        <v>98715</v>
      </c>
      <c r="T17" s="225">
        <v>51424827</v>
      </c>
      <c r="U17" s="225">
        <v>1064925</v>
      </c>
      <c r="V17" s="225">
        <v>0</v>
      </c>
      <c r="W17" s="225">
        <v>0</v>
      </c>
    </row>
    <row r="18" spans="1:23" x14ac:dyDescent="0.25">
      <c r="A18" s="319" t="s">
        <v>492</v>
      </c>
      <c r="B18" s="319" t="s">
        <v>477</v>
      </c>
      <c r="C18" s="319" t="s">
        <v>89</v>
      </c>
      <c r="D18" s="319" t="s">
        <v>479</v>
      </c>
      <c r="E18" s="319" t="s">
        <v>853</v>
      </c>
      <c r="F18" s="423">
        <f t="shared" si="0"/>
        <v>93</v>
      </c>
      <c r="L18" s="459" t="s">
        <v>178</v>
      </c>
      <c r="M18" s="459" t="s">
        <v>178</v>
      </c>
      <c r="N18" s="225">
        <v>108426</v>
      </c>
      <c r="O18" s="225">
        <v>63378127</v>
      </c>
      <c r="P18" s="225">
        <v>1182975</v>
      </c>
      <c r="Q18" s="225">
        <v>605671</v>
      </c>
      <c r="R18" s="225">
        <v>0</v>
      </c>
      <c r="S18" s="225">
        <v>146377</v>
      </c>
      <c r="T18" s="225">
        <v>82226984</v>
      </c>
      <c r="U18" s="225">
        <v>1541775</v>
      </c>
      <c r="V18" s="225">
        <v>0</v>
      </c>
      <c r="W18" s="225">
        <v>0</v>
      </c>
    </row>
    <row r="19" spans="1:23" x14ac:dyDescent="0.25">
      <c r="A19" s="319" t="s">
        <v>492</v>
      </c>
      <c r="B19" s="319" t="s">
        <v>480</v>
      </c>
      <c r="C19" s="319" t="s">
        <v>89</v>
      </c>
      <c r="D19" s="319" t="s">
        <v>476</v>
      </c>
      <c r="E19" s="319" t="s">
        <v>394</v>
      </c>
      <c r="F19" s="423">
        <f t="shared" si="0"/>
        <v>1</v>
      </c>
      <c r="L19" s="459" t="s">
        <v>257</v>
      </c>
      <c r="M19" s="459" t="s">
        <v>257</v>
      </c>
      <c r="N19" s="225">
        <v>54936</v>
      </c>
      <c r="O19" s="225">
        <v>42525229</v>
      </c>
      <c r="P19" s="225">
        <v>489375</v>
      </c>
      <c r="Q19" s="225">
        <v>254546</v>
      </c>
      <c r="R19" s="225">
        <v>0</v>
      </c>
      <c r="S19" s="225">
        <v>70810</v>
      </c>
      <c r="T19" s="225">
        <v>47107882</v>
      </c>
      <c r="U19" s="225">
        <v>586050</v>
      </c>
      <c r="V19" s="225">
        <v>0</v>
      </c>
      <c r="W19" s="225">
        <v>0</v>
      </c>
    </row>
    <row r="20" spans="1:23" x14ac:dyDescent="0.25">
      <c r="A20" s="319" t="s">
        <v>492</v>
      </c>
      <c r="B20" s="319" t="s">
        <v>480</v>
      </c>
      <c r="C20" s="319" t="s">
        <v>89</v>
      </c>
      <c r="D20" s="319" t="s">
        <v>481</v>
      </c>
      <c r="E20" s="319" t="s">
        <v>854</v>
      </c>
      <c r="F20" s="423">
        <f t="shared" si="0"/>
        <v>356</v>
      </c>
      <c r="L20" s="459" t="s">
        <v>259</v>
      </c>
      <c r="M20" s="459" t="s">
        <v>259</v>
      </c>
      <c r="N20" s="225">
        <v>80988</v>
      </c>
      <c r="O20" s="225">
        <v>37403369</v>
      </c>
      <c r="P20" s="225">
        <v>434025</v>
      </c>
      <c r="Q20" s="225">
        <v>569622</v>
      </c>
      <c r="R20" s="225">
        <v>0</v>
      </c>
      <c r="S20" s="225">
        <v>103658</v>
      </c>
      <c r="T20" s="225">
        <v>44548517</v>
      </c>
      <c r="U20" s="225">
        <v>568650</v>
      </c>
      <c r="V20" s="225">
        <v>0</v>
      </c>
      <c r="W20" s="225">
        <v>0</v>
      </c>
    </row>
    <row r="21" spans="1:23" x14ac:dyDescent="0.25">
      <c r="A21" s="319" t="s">
        <v>492</v>
      </c>
      <c r="B21" s="319" t="s">
        <v>482</v>
      </c>
      <c r="C21" s="319" t="s">
        <v>89</v>
      </c>
      <c r="D21" s="319" t="s">
        <v>483</v>
      </c>
      <c r="E21" s="319" t="s">
        <v>855</v>
      </c>
      <c r="F21" s="423">
        <f t="shared" si="0"/>
        <v>528</v>
      </c>
      <c r="L21" s="459" t="s">
        <v>180</v>
      </c>
      <c r="M21" s="459" t="s">
        <v>180</v>
      </c>
      <c r="N21" s="225">
        <v>112958</v>
      </c>
      <c r="O21" s="225">
        <v>14863730</v>
      </c>
      <c r="P21" s="225">
        <v>0</v>
      </c>
      <c r="Q21" s="225">
        <v>4732363</v>
      </c>
      <c r="R21" s="225">
        <v>0</v>
      </c>
      <c r="S21" s="225">
        <v>116190</v>
      </c>
      <c r="T21" s="225">
        <v>14088609</v>
      </c>
      <c r="U21" s="225">
        <v>0</v>
      </c>
      <c r="V21" s="225">
        <v>2932250</v>
      </c>
      <c r="W21" s="225">
        <v>0</v>
      </c>
    </row>
    <row r="22" spans="1:23" x14ac:dyDescent="0.25">
      <c r="A22" s="319" t="s">
        <v>492</v>
      </c>
      <c r="B22" s="319" t="s">
        <v>484</v>
      </c>
      <c r="C22" s="319" t="s">
        <v>92</v>
      </c>
      <c r="D22" s="319" t="s">
        <v>485</v>
      </c>
      <c r="E22" s="319" t="s">
        <v>856</v>
      </c>
      <c r="F22" s="423">
        <f t="shared" si="0"/>
        <v>715</v>
      </c>
      <c r="L22" s="459" t="s">
        <v>182</v>
      </c>
      <c r="M22" s="459" t="s">
        <v>182</v>
      </c>
      <c r="N22" s="225">
        <v>102655</v>
      </c>
      <c r="O22" s="225">
        <v>39780935</v>
      </c>
      <c r="P22" s="225">
        <v>220950</v>
      </c>
      <c r="Q22" s="225">
        <v>704039</v>
      </c>
      <c r="R22" s="225">
        <v>0</v>
      </c>
      <c r="S22" s="225">
        <v>134725</v>
      </c>
      <c r="T22" s="225">
        <v>47180746</v>
      </c>
      <c r="U22" s="225">
        <v>274650</v>
      </c>
      <c r="V22" s="225">
        <v>0</v>
      </c>
      <c r="W22" s="225">
        <v>0</v>
      </c>
    </row>
    <row r="23" spans="1:23" x14ac:dyDescent="0.25">
      <c r="A23" s="319" t="s">
        <v>492</v>
      </c>
      <c r="B23" s="319" t="s">
        <v>486</v>
      </c>
      <c r="C23" s="319" t="s">
        <v>89</v>
      </c>
      <c r="D23" s="319" t="s">
        <v>487</v>
      </c>
      <c r="E23" s="319" t="s">
        <v>857</v>
      </c>
      <c r="F23" s="423">
        <f t="shared" si="0"/>
        <v>389</v>
      </c>
      <c r="L23" s="459" t="s">
        <v>184</v>
      </c>
      <c r="M23" s="459" t="s">
        <v>184</v>
      </c>
      <c r="N23" s="225">
        <v>14282</v>
      </c>
      <c r="O23" s="225">
        <v>1712920</v>
      </c>
      <c r="P23" s="225">
        <v>0</v>
      </c>
      <c r="Q23" s="225">
        <v>0</v>
      </c>
      <c r="R23" s="225">
        <v>0</v>
      </c>
      <c r="S23" s="225"/>
      <c r="T23" s="225"/>
      <c r="U23" s="225"/>
      <c r="V23" s="225"/>
      <c r="W23" s="225"/>
    </row>
    <row r="24" spans="1:23" x14ac:dyDescent="0.25">
      <c r="A24" s="319" t="s">
        <v>492</v>
      </c>
      <c r="B24" s="319" t="s">
        <v>486</v>
      </c>
      <c r="C24" s="319" t="s">
        <v>89</v>
      </c>
      <c r="D24" s="319" t="s">
        <v>488</v>
      </c>
      <c r="E24" s="319" t="s">
        <v>858</v>
      </c>
      <c r="F24" s="423">
        <f t="shared" si="0"/>
        <v>89</v>
      </c>
      <c r="L24" s="459" t="s">
        <v>188</v>
      </c>
      <c r="M24" s="459" t="s">
        <v>188</v>
      </c>
      <c r="N24" s="225">
        <v>104013</v>
      </c>
      <c r="O24" s="225">
        <v>0</v>
      </c>
      <c r="P24" s="225">
        <v>0</v>
      </c>
      <c r="Q24" s="225">
        <v>28533836</v>
      </c>
      <c r="R24" s="225">
        <v>0</v>
      </c>
      <c r="S24" s="225">
        <v>127562</v>
      </c>
      <c r="T24" s="225">
        <v>0</v>
      </c>
      <c r="U24" s="225">
        <v>0</v>
      </c>
      <c r="V24" s="225">
        <v>28298877</v>
      </c>
      <c r="W24" s="225">
        <v>0</v>
      </c>
    </row>
    <row r="25" spans="1:23" x14ac:dyDescent="0.25">
      <c r="A25" s="319" t="s">
        <v>492</v>
      </c>
      <c r="B25" s="319" t="s">
        <v>486</v>
      </c>
      <c r="C25" s="319" t="s">
        <v>89</v>
      </c>
      <c r="D25" s="319" t="s">
        <v>489</v>
      </c>
      <c r="E25" s="319" t="s">
        <v>401</v>
      </c>
      <c r="F25" s="423">
        <f t="shared" si="0"/>
        <v>8</v>
      </c>
      <c r="L25" s="459" t="s">
        <v>190</v>
      </c>
      <c r="M25" s="459" t="s">
        <v>190</v>
      </c>
      <c r="N25" s="225">
        <v>31498</v>
      </c>
      <c r="O25" s="225">
        <v>99851779</v>
      </c>
      <c r="P25" s="225">
        <v>0</v>
      </c>
      <c r="Q25" s="225">
        <v>828583</v>
      </c>
      <c r="R25" s="225">
        <v>4443801</v>
      </c>
      <c r="S25" s="225">
        <v>37162</v>
      </c>
      <c r="T25" s="225">
        <v>92186799</v>
      </c>
      <c r="U25" s="225">
        <v>0</v>
      </c>
      <c r="V25" s="225">
        <v>260000</v>
      </c>
      <c r="W25" s="225">
        <v>7188444</v>
      </c>
    </row>
    <row r="26" spans="1:23" x14ac:dyDescent="0.25">
      <c r="A26" s="319" t="s">
        <v>492</v>
      </c>
      <c r="B26" s="319" t="s">
        <v>490</v>
      </c>
      <c r="C26" s="319" t="s">
        <v>89</v>
      </c>
      <c r="D26" s="319" t="s">
        <v>491</v>
      </c>
      <c r="E26" s="319" t="s">
        <v>859</v>
      </c>
      <c r="F26" s="423">
        <f t="shared" si="0"/>
        <v>60</v>
      </c>
      <c r="L26" s="459" t="s">
        <v>267</v>
      </c>
      <c r="M26" s="459" t="s">
        <v>267</v>
      </c>
      <c r="N26" s="225">
        <v>44988</v>
      </c>
      <c r="O26" s="225">
        <v>6853740</v>
      </c>
      <c r="P26" s="225">
        <v>391950</v>
      </c>
      <c r="Q26" s="225">
        <v>251446</v>
      </c>
      <c r="R26" s="225">
        <v>0</v>
      </c>
      <c r="S26" s="225">
        <v>53844</v>
      </c>
      <c r="T26" s="225">
        <v>7765885</v>
      </c>
      <c r="U26" s="225">
        <v>454200</v>
      </c>
      <c r="V26" s="225">
        <v>0</v>
      </c>
      <c r="W26" s="225">
        <v>0</v>
      </c>
    </row>
    <row r="27" spans="1:23" x14ac:dyDescent="0.25">
      <c r="A27" s="319" t="s">
        <v>493</v>
      </c>
      <c r="B27" s="319" t="s">
        <v>474</v>
      </c>
      <c r="C27" s="319" t="s">
        <v>89</v>
      </c>
      <c r="D27" s="319" t="s">
        <v>475</v>
      </c>
      <c r="E27" s="319" t="s">
        <v>812</v>
      </c>
      <c r="F27" s="423">
        <f t="shared" si="0"/>
        <v>258</v>
      </c>
      <c r="L27" s="459" t="s">
        <v>403</v>
      </c>
      <c r="M27" s="459" t="s">
        <v>403</v>
      </c>
      <c r="N27" s="225">
        <v>95453</v>
      </c>
      <c r="O27" s="225">
        <v>39170556</v>
      </c>
      <c r="P27" s="225">
        <v>384675</v>
      </c>
      <c r="Q27" s="225">
        <v>1011468</v>
      </c>
      <c r="R27" s="225">
        <v>0</v>
      </c>
      <c r="S27" s="225">
        <v>115308</v>
      </c>
      <c r="T27" s="225">
        <v>42711707</v>
      </c>
      <c r="U27" s="225">
        <v>447225</v>
      </c>
      <c r="V27" s="225">
        <v>0</v>
      </c>
      <c r="W27" s="225">
        <v>0</v>
      </c>
    </row>
    <row r="28" spans="1:23" x14ac:dyDescent="0.25">
      <c r="A28" s="319" t="s">
        <v>493</v>
      </c>
      <c r="B28" s="319" t="s">
        <v>474</v>
      </c>
      <c r="C28" s="319" t="s">
        <v>89</v>
      </c>
      <c r="D28" s="319" t="s">
        <v>476</v>
      </c>
      <c r="E28" s="319" t="s">
        <v>781</v>
      </c>
      <c r="F28" s="423">
        <f t="shared" si="0"/>
        <v>471</v>
      </c>
      <c r="L28" s="459" t="s">
        <v>404</v>
      </c>
      <c r="M28" s="459" t="s">
        <v>404</v>
      </c>
      <c r="N28" s="225">
        <v>8608</v>
      </c>
      <c r="O28" s="225">
        <v>899722</v>
      </c>
      <c r="P28" s="225">
        <v>0</v>
      </c>
      <c r="Q28" s="225">
        <v>0</v>
      </c>
      <c r="R28" s="225">
        <v>420181</v>
      </c>
      <c r="S28" s="225">
        <v>6936</v>
      </c>
      <c r="T28" s="225">
        <v>504757</v>
      </c>
      <c r="U28" s="225">
        <v>0</v>
      </c>
      <c r="V28" s="225">
        <v>0</v>
      </c>
      <c r="W28" s="225">
        <v>0</v>
      </c>
    </row>
    <row r="29" spans="1:23" x14ac:dyDescent="0.25">
      <c r="A29" s="319" t="s">
        <v>493</v>
      </c>
      <c r="B29" s="319" t="s">
        <v>477</v>
      </c>
      <c r="C29" s="319" t="s">
        <v>89</v>
      </c>
      <c r="D29" s="319" t="s">
        <v>478</v>
      </c>
      <c r="E29" s="319" t="s">
        <v>860</v>
      </c>
      <c r="F29" s="423">
        <f t="shared" si="0"/>
        <v>121</v>
      </c>
      <c r="L29" s="459" t="s">
        <v>405</v>
      </c>
      <c r="M29" s="459" t="s">
        <v>405</v>
      </c>
      <c r="N29" s="225">
        <v>209266</v>
      </c>
      <c r="O29" s="225">
        <v>52133159</v>
      </c>
      <c r="P29" s="225">
        <v>672000</v>
      </c>
      <c r="Q29" s="225">
        <v>70028</v>
      </c>
      <c r="R29" s="225">
        <v>0</v>
      </c>
      <c r="S29" s="225">
        <v>234715</v>
      </c>
      <c r="T29" s="225">
        <v>57950024</v>
      </c>
      <c r="U29" s="225">
        <v>669975</v>
      </c>
      <c r="V29" s="225">
        <v>0</v>
      </c>
      <c r="W29" s="225">
        <v>0</v>
      </c>
    </row>
    <row r="30" spans="1:23" x14ac:dyDescent="0.25">
      <c r="A30" s="319" t="s">
        <v>493</v>
      </c>
      <c r="B30" s="319" t="s">
        <v>477</v>
      </c>
      <c r="C30" s="319" t="s">
        <v>89</v>
      </c>
      <c r="D30" s="319" t="s">
        <v>479</v>
      </c>
      <c r="E30" s="319" t="s">
        <v>861</v>
      </c>
      <c r="F30" s="423">
        <f t="shared" si="0"/>
        <v>71</v>
      </c>
      <c r="L30" s="459" t="s">
        <v>406</v>
      </c>
      <c r="M30" s="459" t="s">
        <v>406</v>
      </c>
      <c r="N30" s="225">
        <v>10786</v>
      </c>
      <c r="O30" s="225">
        <v>1542943</v>
      </c>
      <c r="P30" s="225">
        <v>0</v>
      </c>
      <c r="Q30" s="225">
        <v>0</v>
      </c>
      <c r="R30" s="225">
        <v>0</v>
      </c>
      <c r="S30" s="225">
        <v>9626</v>
      </c>
      <c r="T30" s="225">
        <v>1345248</v>
      </c>
      <c r="U30" s="225">
        <v>0</v>
      </c>
      <c r="V30" s="225">
        <v>0</v>
      </c>
      <c r="W30" s="225">
        <v>0</v>
      </c>
    </row>
    <row r="31" spans="1:23" x14ac:dyDescent="0.25">
      <c r="A31" s="319" t="s">
        <v>493</v>
      </c>
      <c r="B31" s="319" t="s">
        <v>480</v>
      </c>
      <c r="C31" s="319" t="s">
        <v>89</v>
      </c>
      <c r="D31" s="319" t="s">
        <v>481</v>
      </c>
      <c r="E31" s="319" t="s">
        <v>862</v>
      </c>
      <c r="F31" s="423">
        <f t="shared" si="0"/>
        <v>304</v>
      </c>
      <c r="L31" s="459" t="s">
        <v>430</v>
      </c>
      <c r="M31" s="459" t="s">
        <v>430</v>
      </c>
      <c r="N31" s="225">
        <v>491</v>
      </c>
      <c r="O31" s="225">
        <v>132502</v>
      </c>
      <c r="P31" s="225">
        <v>0</v>
      </c>
      <c r="Q31" s="225">
        <v>0</v>
      </c>
      <c r="R31" s="225">
        <v>0</v>
      </c>
      <c r="S31" s="225">
        <v>356</v>
      </c>
      <c r="T31" s="225">
        <v>96933</v>
      </c>
      <c r="U31" s="225">
        <v>0</v>
      </c>
      <c r="V31" s="225">
        <v>0</v>
      </c>
      <c r="W31" s="225">
        <v>0</v>
      </c>
    </row>
    <row r="32" spans="1:23" x14ac:dyDescent="0.25">
      <c r="A32" s="319" t="s">
        <v>493</v>
      </c>
      <c r="B32" s="319" t="s">
        <v>482</v>
      </c>
      <c r="C32" s="319" t="s">
        <v>89</v>
      </c>
      <c r="D32" s="319" t="s">
        <v>483</v>
      </c>
      <c r="E32" s="319" t="s">
        <v>863</v>
      </c>
      <c r="F32" s="423">
        <f t="shared" si="0"/>
        <v>635</v>
      </c>
      <c r="L32" s="459" t="s">
        <v>454</v>
      </c>
      <c r="M32" s="459" t="s">
        <v>454</v>
      </c>
      <c r="N32" s="225">
        <v>3426</v>
      </c>
      <c r="O32" s="225">
        <v>671115</v>
      </c>
      <c r="P32" s="225">
        <v>0</v>
      </c>
      <c r="Q32" s="225">
        <v>0</v>
      </c>
      <c r="R32" s="225">
        <v>0</v>
      </c>
      <c r="S32" s="225">
        <v>2544</v>
      </c>
      <c r="T32" s="225">
        <v>494994</v>
      </c>
      <c r="U32" s="225">
        <v>0</v>
      </c>
      <c r="V32" s="225">
        <v>0</v>
      </c>
      <c r="W32" s="225">
        <v>0</v>
      </c>
    </row>
    <row r="33" spans="1:23" x14ac:dyDescent="0.25">
      <c r="A33" s="319" t="s">
        <v>493</v>
      </c>
      <c r="B33" s="319" t="s">
        <v>484</v>
      </c>
      <c r="C33" s="319" t="s">
        <v>92</v>
      </c>
      <c r="D33" s="319" t="s">
        <v>485</v>
      </c>
      <c r="E33" s="319" t="s">
        <v>864</v>
      </c>
      <c r="F33" s="423">
        <f t="shared" si="0"/>
        <v>935</v>
      </c>
      <c r="L33" s="459" t="s">
        <v>407</v>
      </c>
      <c r="M33" s="459" t="s">
        <v>407</v>
      </c>
      <c r="N33" s="225">
        <v>2025660</v>
      </c>
      <c r="O33" s="225">
        <v>129723170</v>
      </c>
      <c r="P33" s="225">
        <v>0</v>
      </c>
      <c r="Q33" s="225">
        <v>36567</v>
      </c>
      <c r="R33" s="225">
        <v>0</v>
      </c>
      <c r="S33" s="225">
        <v>2205096</v>
      </c>
      <c r="T33" s="225">
        <v>138726194</v>
      </c>
      <c r="U33" s="225">
        <v>0</v>
      </c>
      <c r="V33" s="225">
        <v>0</v>
      </c>
      <c r="W33" s="225">
        <v>0</v>
      </c>
    </row>
    <row r="34" spans="1:23" x14ac:dyDescent="0.25">
      <c r="A34" s="319" t="s">
        <v>493</v>
      </c>
      <c r="B34" s="319" t="s">
        <v>486</v>
      </c>
      <c r="C34" s="319" t="s">
        <v>89</v>
      </c>
      <c r="D34" s="319" t="s">
        <v>487</v>
      </c>
      <c r="E34" s="319" t="s">
        <v>774</v>
      </c>
      <c r="F34" s="423">
        <f t="shared" si="0"/>
        <v>322</v>
      </c>
      <c r="L34" s="459" t="s">
        <v>408</v>
      </c>
      <c r="M34" s="459" t="s">
        <v>408</v>
      </c>
      <c r="N34" s="225">
        <v>259632</v>
      </c>
      <c r="O34" s="225">
        <v>24519707</v>
      </c>
      <c r="P34" s="225">
        <v>0</v>
      </c>
      <c r="Q34" s="225">
        <v>188425</v>
      </c>
      <c r="R34" s="225">
        <v>0</v>
      </c>
      <c r="S34" s="225">
        <v>274415</v>
      </c>
      <c r="T34" s="225">
        <v>25832204</v>
      </c>
      <c r="U34" s="225">
        <v>0</v>
      </c>
      <c r="V34" s="225">
        <v>0</v>
      </c>
      <c r="W34" s="225">
        <v>0</v>
      </c>
    </row>
    <row r="35" spans="1:23" x14ac:dyDescent="0.25">
      <c r="A35" s="319" t="s">
        <v>493</v>
      </c>
      <c r="B35" s="319" t="s">
        <v>486</v>
      </c>
      <c r="C35" s="319" t="s">
        <v>89</v>
      </c>
      <c r="D35" s="319" t="s">
        <v>488</v>
      </c>
      <c r="E35" s="319" t="s">
        <v>697</v>
      </c>
      <c r="F35" s="423">
        <f t="shared" si="0"/>
        <v>57</v>
      </c>
      <c r="L35" s="459" t="s">
        <v>409</v>
      </c>
      <c r="M35" s="459" t="s">
        <v>409</v>
      </c>
      <c r="N35" s="225">
        <v>128111</v>
      </c>
      <c r="O35" s="225">
        <v>143553009</v>
      </c>
      <c r="P35" s="225">
        <v>0</v>
      </c>
      <c r="Q35" s="225">
        <v>0</v>
      </c>
      <c r="R35" s="225">
        <v>0</v>
      </c>
      <c r="S35" s="225">
        <v>140764</v>
      </c>
      <c r="T35" s="225">
        <v>148177385</v>
      </c>
      <c r="U35" s="225">
        <v>0</v>
      </c>
      <c r="V35" s="225">
        <v>0</v>
      </c>
      <c r="W35" s="225">
        <v>0</v>
      </c>
    </row>
    <row r="36" spans="1:23" x14ac:dyDescent="0.25">
      <c r="A36" s="319" t="s">
        <v>493</v>
      </c>
      <c r="B36" s="319" t="s">
        <v>486</v>
      </c>
      <c r="C36" s="319" t="s">
        <v>89</v>
      </c>
      <c r="D36" s="319" t="s">
        <v>489</v>
      </c>
      <c r="E36" s="319" t="s">
        <v>129</v>
      </c>
      <c r="F36" s="423">
        <f t="shared" si="0"/>
        <v>11</v>
      </c>
      <c r="L36" s="459" t="s">
        <v>410</v>
      </c>
      <c r="M36" s="459" t="s">
        <v>410</v>
      </c>
      <c r="N36" s="225">
        <v>330559</v>
      </c>
      <c r="O36" s="225">
        <v>103347717</v>
      </c>
      <c r="P36" s="225">
        <v>0</v>
      </c>
      <c r="Q36" s="225">
        <v>303817</v>
      </c>
      <c r="R36" s="225">
        <v>0</v>
      </c>
      <c r="S36" s="225">
        <v>389060</v>
      </c>
      <c r="T36" s="225">
        <v>120135336</v>
      </c>
      <c r="U36" s="225">
        <v>0</v>
      </c>
      <c r="V36" s="225">
        <v>0</v>
      </c>
      <c r="W36" s="225">
        <v>0</v>
      </c>
    </row>
    <row r="37" spans="1:23" x14ac:dyDescent="0.25">
      <c r="A37" s="319" t="s">
        <v>493</v>
      </c>
      <c r="B37" s="319" t="s">
        <v>490</v>
      </c>
      <c r="C37" s="319" t="s">
        <v>89</v>
      </c>
      <c r="D37" s="319" t="s">
        <v>491</v>
      </c>
      <c r="E37" s="319" t="s">
        <v>751</v>
      </c>
      <c r="F37" s="423">
        <f t="shared" si="0"/>
        <v>69</v>
      </c>
      <c r="L37" s="459" t="s">
        <v>411</v>
      </c>
      <c r="M37" s="459" t="s">
        <v>411</v>
      </c>
      <c r="N37" s="225">
        <v>178692</v>
      </c>
      <c r="O37" s="225">
        <v>48969904</v>
      </c>
      <c r="P37" s="225">
        <v>0</v>
      </c>
      <c r="Q37" s="225">
        <v>0</v>
      </c>
      <c r="R37" s="225">
        <v>0</v>
      </c>
      <c r="S37" s="225">
        <v>177227</v>
      </c>
      <c r="T37" s="225">
        <v>47025366</v>
      </c>
      <c r="U37" s="225">
        <v>0</v>
      </c>
      <c r="V37" s="225">
        <v>0</v>
      </c>
      <c r="W37" s="225">
        <v>0</v>
      </c>
    </row>
    <row r="38" spans="1:23" x14ac:dyDescent="0.25">
      <c r="A38" s="319" t="s">
        <v>493</v>
      </c>
      <c r="B38" s="319" t="s">
        <v>490</v>
      </c>
      <c r="C38" s="319" t="s">
        <v>89</v>
      </c>
      <c r="D38" s="319" t="s">
        <v>489</v>
      </c>
      <c r="E38" s="319" t="s">
        <v>398</v>
      </c>
      <c r="F38" s="423">
        <f t="shared" si="0"/>
        <v>5</v>
      </c>
      <c r="L38" s="459" t="s">
        <v>412</v>
      </c>
      <c r="M38" s="459" t="s">
        <v>412</v>
      </c>
      <c r="N38" s="225">
        <v>10044</v>
      </c>
      <c r="O38" s="225">
        <v>28493357</v>
      </c>
      <c r="P38" s="225">
        <v>0</v>
      </c>
      <c r="Q38" s="225">
        <v>0</v>
      </c>
      <c r="R38" s="225">
        <v>0</v>
      </c>
      <c r="S38" s="225">
        <v>8883</v>
      </c>
      <c r="T38" s="225">
        <v>27281864</v>
      </c>
      <c r="U38" s="225">
        <v>0</v>
      </c>
      <c r="V38" s="225">
        <v>0</v>
      </c>
      <c r="W38" s="225">
        <v>0</v>
      </c>
    </row>
    <row r="39" spans="1:23" x14ac:dyDescent="0.25">
      <c r="A39" s="319" t="s">
        <v>494</v>
      </c>
      <c r="B39" s="319" t="s">
        <v>474</v>
      </c>
      <c r="C39" s="319" t="s">
        <v>89</v>
      </c>
      <c r="D39" s="319" t="s">
        <v>475</v>
      </c>
      <c r="E39" s="319" t="s">
        <v>747</v>
      </c>
      <c r="F39" s="423">
        <f t="shared" si="0"/>
        <v>173</v>
      </c>
      <c r="L39" s="459" t="s">
        <v>413</v>
      </c>
      <c r="M39" s="459" t="s">
        <v>413</v>
      </c>
      <c r="N39" s="225">
        <v>352928</v>
      </c>
      <c r="O39" s="225">
        <v>134191602</v>
      </c>
      <c r="P39" s="225">
        <v>0</v>
      </c>
      <c r="Q39" s="225">
        <v>0</v>
      </c>
      <c r="R39" s="225">
        <v>0</v>
      </c>
      <c r="S39" s="225">
        <v>288446</v>
      </c>
      <c r="T39" s="225">
        <v>51293004</v>
      </c>
      <c r="U39" s="225">
        <v>0</v>
      </c>
      <c r="V39" s="225">
        <v>0</v>
      </c>
      <c r="W39" s="225">
        <v>0</v>
      </c>
    </row>
    <row r="40" spans="1:23" x14ac:dyDescent="0.25">
      <c r="A40" s="319" t="s">
        <v>494</v>
      </c>
      <c r="B40" s="319" t="s">
        <v>474</v>
      </c>
      <c r="C40" s="319" t="s">
        <v>89</v>
      </c>
      <c r="D40" s="319" t="s">
        <v>476</v>
      </c>
      <c r="E40" s="319" t="s">
        <v>865</v>
      </c>
      <c r="F40" s="423">
        <f t="shared" si="0"/>
        <v>317</v>
      </c>
      <c r="L40" s="459" t="s">
        <v>414</v>
      </c>
      <c r="M40" s="459" t="s">
        <v>414</v>
      </c>
      <c r="N40" s="225">
        <v>43196</v>
      </c>
      <c r="O40" s="225">
        <v>4431139</v>
      </c>
      <c r="P40" s="225">
        <v>0</v>
      </c>
      <c r="Q40" s="225">
        <v>0</v>
      </c>
      <c r="R40" s="225">
        <v>0</v>
      </c>
      <c r="S40" s="225">
        <v>50130</v>
      </c>
      <c r="T40" s="225">
        <v>5527039</v>
      </c>
      <c r="U40" s="225">
        <v>0</v>
      </c>
      <c r="V40" s="225">
        <v>0</v>
      </c>
      <c r="W40" s="225">
        <v>0</v>
      </c>
    </row>
    <row r="41" spans="1:23" x14ac:dyDescent="0.25">
      <c r="A41" s="319" t="s">
        <v>494</v>
      </c>
      <c r="B41" s="319" t="s">
        <v>477</v>
      </c>
      <c r="C41" s="319" t="s">
        <v>89</v>
      </c>
      <c r="D41" s="319" t="s">
        <v>478</v>
      </c>
      <c r="E41" s="319" t="s">
        <v>748</v>
      </c>
      <c r="F41" s="423">
        <f t="shared" si="0"/>
        <v>128</v>
      </c>
      <c r="L41" s="603" t="s">
        <v>387</v>
      </c>
      <c r="M41" s="603"/>
      <c r="N41" s="225">
        <v>5272007</v>
      </c>
      <c r="O41" s="225">
        <v>1597450625</v>
      </c>
      <c r="P41" s="225">
        <v>19391400</v>
      </c>
      <c r="Q41" s="225">
        <v>49796003</v>
      </c>
      <c r="R41" s="225">
        <v>92473832</v>
      </c>
      <c r="S41" s="225">
        <v>5881047</v>
      </c>
      <c r="T41" s="225">
        <v>1622886792</v>
      </c>
      <c r="U41" s="225">
        <v>21332550</v>
      </c>
      <c r="V41" s="225">
        <v>31583127</v>
      </c>
      <c r="W41" s="225">
        <v>87539112</v>
      </c>
    </row>
    <row r="42" spans="1:23" x14ac:dyDescent="0.25">
      <c r="A42" s="319" t="s">
        <v>494</v>
      </c>
      <c r="B42" s="319" t="s">
        <v>477</v>
      </c>
      <c r="C42" s="319" t="s">
        <v>89</v>
      </c>
      <c r="D42" s="319" t="s">
        <v>479</v>
      </c>
      <c r="E42" s="319" t="s">
        <v>684</v>
      </c>
      <c r="F42" s="423">
        <f t="shared" si="0"/>
        <v>84</v>
      </c>
    </row>
    <row r="43" spans="1:23" x14ac:dyDescent="0.25">
      <c r="A43" s="319" t="s">
        <v>494</v>
      </c>
      <c r="B43" s="319" t="s">
        <v>480</v>
      </c>
      <c r="C43" s="319" t="s">
        <v>89</v>
      </c>
      <c r="D43" s="319" t="s">
        <v>481</v>
      </c>
      <c r="E43" s="319" t="s">
        <v>638</v>
      </c>
      <c r="F43" s="423">
        <f t="shared" si="0"/>
        <v>196</v>
      </c>
    </row>
    <row r="44" spans="1:23" x14ac:dyDescent="0.25">
      <c r="A44" s="319" t="s">
        <v>494</v>
      </c>
      <c r="B44" s="319" t="s">
        <v>482</v>
      </c>
      <c r="C44" s="319" t="s">
        <v>89</v>
      </c>
      <c r="D44" s="319" t="s">
        <v>483</v>
      </c>
      <c r="E44" s="319" t="s">
        <v>866</v>
      </c>
      <c r="F44" s="423">
        <f t="shared" si="0"/>
        <v>255</v>
      </c>
    </row>
    <row r="45" spans="1:23" x14ac:dyDescent="0.25">
      <c r="A45" s="319" t="s">
        <v>494</v>
      </c>
      <c r="B45" s="319" t="s">
        <v>484</v>
      </c>
      <c r="C45" s="319" t="s">
        <v>92</v>
      </c>
      <c r="D45" s="319" t="s">
        <v>485</v>
      </c>
      <c r="E45" s="319" t="s">
        <v>805</v>
      </c>
      <c r="F45" s="423">
        <f t="shared" si="0"/>
        <v>505</v>
      </c>
    </row>
    <row r="46" spans="1:23" x14ac:dyDescent="0.25">
      <c r="A46" s="319" t="s">
        <v>494</v>
      </c>
      <c r="B46" s="319" t="s">
        <v>486</v>
      </c>
      <c r="C46" s="319" t="s">
        <v>89</v>
      </c>
      <c r="D46" s="319" t="s">
        <v>487</v>
      </c>
      <c r="E46" s="319" t="s">
        <v>867</v>
      </c>
      <c r="F46" s="423">
        <f t="shared" si="0"/>
        <v>360</v>
      </c>
    </row>
    <row r="47" spans="1:23" x14ac:dyDescent="0.25">
      <c r="A47" s="319" t="s">
        <v>494</v>
      </c>
      <c r="B47" s="319" t="s">
        <v>486</v>
      </c>
      <c r="C47" s="319" t="s">
        <v>89</v>
      </c>
      <c r="D47" s="319" t="s">
        <v>488</v>
      </c>
      <c r="E47" s="319" t="s">
        <v>413</v>
      </c>
      <c r="F47" s="423">
        <f t="shared" si="0"/>
        <v>47</v>
      </c>
    </row>
    <row r="48" spans="1:23" x14ac:dyDescent="0.25">
      <c r="A48" s="319" t="s">
        <v>494</v>
      </c>
      <c r="B48" s="319" t="s">
        <v>486</v>
      </c>
      <c r="C48" s="319" t="s">
        <v>89</v>
      </c>
      <c r="D48" s="319" t="s">
        <v>489</v>
      </c>
      <c r="E48" s="319" t="s">
        <v>401</v>
      </c>
      <c r="F48" s="423">
        <f t="shared" si="0"/>
        <v>8</v>
      </c>
    </row>
    <row r="49" spans="1:6" x14ac:dyDescent="0.25">
      <c r="A49" s="319" t="s">
        <v>494</v>
      </c>
      <c r="B49" s="319" t="s">
        <v>490</v>
      </c>
      <c r="C49" s="319" t="s">
        <v>89</v>
      </c>
      <c r="D49" s="319" t="s">
        <v>491</v>
      </c>
      <c r="E49" s="319" t="s">
        <v>585</v>
      </c>
      <c r="F49" s="423">
        <f t="shared" si="0"/>
        <v>30</v>
      </c>
    </row>
    <row r="50" spans="1:6" x14ac:dyDescent="0.25">
      <c r="A50" s="319" t="s">
        <v>494</v>
      </c>
      <c r="B50" s="319" t="s">
        <v>490</v>
      </c>
      <c r="C50" s="319" t="s">
        <v>89</v>
      </c>
      <c r="D50" s="319" t="s">
        <v>489</v>
      </c>
      <c r="E50" s="319" t="s">
        <v>398</v>
      </c>
      <c r="F50" s="423">
        <f t="shared" si="0"/>
        <v>5</v>
      </c>
    </row>
    <row r="51" spans="1:6" x14ac:dyDescent="0.25">
      <c r="A51" s="319" t="s">
        <v>495</v>
      </c>
      <c r="B51" s="319" t="s">
        <v>474</v>
      </c>
      <c r="C51" s="319" t="s">
        <v>89</v>
      </c>
      <c r="D51" s="319" t="s">
        <v>475</v>
      </c>
      <c r="E51" s="319" t="s">
        <v>397</v>
      </c>
      <c r="F51" s="423">
        <f t="shared" si="0"/>
        <v>4</v>
      </c>
    </row>
    <row r="52" spans="1:6" x14ac:dyDescent="0.25">
      <c r="A52" s="319" t="s">
        <v>495</v>
      </c>
      <c r="B52" s="319" t="s">
        <v>474</v>
      </c>
      <c r="C52" s="319" t="s">
        <v>89</v>
      </c>
      <c r="D52" s="319" t="s">
        <v>476</v>
      </c>
      <c r="E52" s="319" t="s">
        <v>399</v>
      </c>
      <c r="F52" s="423">
        <f t="shared" si="0"/>
        <v>6</v>
      </c>
    </row>
    <row r="53" spans="1:6" x14ac:dyDescent="0.25">
      <c r="A53" s="319" t="s">
        <v>495</v>
      </c>
      <c r="B53" s="319" t="s">
        <v>484</v>
      </c>
      <c r="C53" s="319" t="s">
        <v>92</v>
      </c>
      <c r="D53" s="319" t="s">
        <v>485</v>
      </c>
      <c r="E53" s="319" t="s">
        <v>394</v>
      </c>
      <c r="F53" s="423">
        <f t="shared" si="0"/>
        <v>1</v>
      </c>
    </row>
    <row r="54" spans="1:6" x14ac:dyDescent="0.25">
      <c r="A54" s="319" t="s">
        <v>495</v>
      </c>
      <c r="B54" s="319" t="s">
        <v>486</v>
      </c>
      <c r="C54" s="319" t="s">
        <v>89</v>
      </c>
      <c r="D54" s="319" t="s">
        <v>487</v>
      </c>
      <c r="E54" s="319" t="s">
        <v>395</v>
      </c>
      <c r="F54" s="423">
        <f t="shared" si="0"/>
        <v>2</v>
      </c>
    </row>
    <row r="55" spans="1:6" x14ac:dyDescent="0.25">
      <c r="A55" s="319" t="s">
        <v>496</v>
      </c>
      <c r="B55" s="319" t="s">
        <v>474</v>
      </c>
      <c r="C55" s="319" t="s">
        <v>89</v>
      </c>
      <c r="D55" s="319" t="s">
        <v>475</v>
      </c>
      <c r="E55" s="319" t="s">
        <v>868</v>
      </c>
      <c r="F55" s="423">
        <f t="shared" si="0"/>
        <v>660</v>
      </c>
    </row>
    <row r="56" spans="1:6" x14ac:dyDescent="0.25">
      <c r="A56" s="319" t="s">
        <v>496</v>
      </c>
      <c r="B56" s="319" t="s">
        <v>474</v>
      </c>
      <c r="C56" s="319" t="s">
        <v>89</v>
      </c>
      <c r="D56" s="319" t="s">
        <v>476</v>
      </c>
      <c r="E56" s="319" t="s">
        <v>869</v>
      </c>
      <c r="F56" s="423">
        <f t="shared" si="0"/>
        <v>1153</v>
      </c>
    </row>
    <row r="57" spans="1:6" x14ac:dyDescent="0.25">
      <c r="A57" s="319" t="s">
        <v>496</v>
      </c>
      <c r="B57" s="319" t="s">
        <v>477</v>
      </c>
      <c r="C57" s="319" t="s">
        <v>89</v>
      </c>
      <c r="D57" s="319" t="s">
        <v>478</v>
      </c>
      <c r="E57" s="319" t="s">
        <v>870</v>
      </c>
      <c r="F57" s="423">
        <f t="shared" si="0"/>
        <v>429</v>
      </c>
    </row>
    <row r="58" spans="1:6" x14ac:dyDescent="0.25">
      <c r="A58" s="319" t="s">
        <v>496</v>
      </c>
      <c r="B58" s="319" t="s">
        <v>477</v>
      </c>
      <c r="C58" s="319" t="s">
        <v>89</v>
      </c>
      <c r="D58" s="319" t="s">
        <v>479</v>
      </c>
      <c r="E58" s="319" t="s">
        <v>871</v>
      </c>
      <c r="F58" s="423">
        <f t="shared" si="0"/>
        <v>178</v>
      </c>
    </row>
    <row r="59" spans="1:6" x14ac:dyDescent="0.25">
      <c r="A59" s="319" t="s">
        <v>496</v>
      </c>
      <c r="B59" s="319" t="s">
        <v>480</v>
      </c>
      <c r="C59" s="319" t="s">
        <v>89</v>
      </c>
      <c r="D59" s="319" t="s">
        <v>481</v>
      </c>
      <c r="E59" s="319" t="s">
        <v>872</v>
      </c>
      <c r="F59" s="423">
        <f t="shared" si="0"/>
        <v>910</v>
      </c>
    </row>
    <row r="60" spans="1:6" x14ac:dyDescent="0.25">
      <c r="A60" s="319" t="s">
        <v>496</v>
      </c>
      <c r="B60" s="319" t="s">
        <v>482</v>
      </c>
      <c r="C60" s="319" t="s">
        <v>89</v>
      </c>
      <c r="D60" s="319" t="s">
        <v>483</v>
      </c>
      <c r="E60" s="319" t="s">
        <v>873</v>
      </c>
      <c r="F60" s="423">
        <f t="shared" si="0"/>
        <v>1304</v>
      </c>
    </row>
    <row r="61" spans="1:6" x14ac:dyDescent="0.25">
      <c r="A61" s="319" t="s">
        <v>496</v>
      </c>
      <c r="B61" s="319" t="s">
        <v>484</v>
      </c>
      <c r="C61" s="319" t="s">
        <v>92</v>
      </c>
      <c r="D61" s="319" t="s">
        <v>485</v>
      </c>
      <c r="E61" s="319" t="s">
        <v>874</v>
      </c>
      <c r="F61" s="423">
        <f t="shared" si="0"/>
        <v>1682</v>
      </c>
    </row>
    <row r="62" spans="1:6" x14ac:dyDescent="0.25">
      <c r="A62" s="319" t="s">
        <v>496</v>
      </c>
      <c r="B62" s="319" t="s">
        <v>486</v>
      </c>
      <c r="C62" s="319" t="s">
        <v>89</v>
      </c>
      <c r="D62" s="319" t="s">
        <v>487</v>
      </c>
      <c r="E62" s="319" t="s">
        <v>875</v>
      </c>
      <c r="F62" s="423">
        <f t="shared" si="0"/>
        <v>822</v>
      </c>
    </row>
    <row r="63" spans="1:6" x14ac:dyDescent="0.25">
      <c r="A63" s="319" t="s">
        <v>496</v>
      </c>
      <c r="B63" s="319" t="s">
        <v>486</v>
      </c>
      <c r="C63" s="319" t="s">
        <v>89</v>
      </c>
      <c r="D63" s="319" t="s">
        <v>488</v>
      </c>
      <c r="E63" s="319" t="s">
        <v>552</v>
      </c>
      <c r="F63" s="423">
        <f t="shared" si="0"/>
        <v>152</v>
      </c>
    </row>
    <row r="64" spans="1:6" x14ac:dyDescent="0.25">
      <c r="A64" s="319" t="s">
        <v>496</v>
      </c>
      <c r="B64" s="319" t="s">
        <v>486</v>
      </c>
      <c r="C64" s="319" t="s">
        <v>89</v>
      </c>
      <c r="D64" s="319" t="s">
        <v>489</v>
      </c>
      <c r="E64" s="319" t="s">
        <v>546</v>
      </c>
      <c r="F64" s="423">
        <f t="shared" si="0"/>
        <v>26</v>
      </c>
    </row>
    <row r="65" spans="1:6" x14ac:dyDescent="0.25">
      <c r="A65" s="319" t="s">
        <v>496</v>
      </c>
      <c r="B65" s="319" t="s">
        <v>490</v>
      </c>
      <c r="C65" s="319" t="s">
        <v>89</v>
      </c>
      <c r="D65" s="319" t="s">
        <v>491</v>
      </c>
      <c r="E65" s="319" t="s">
        <v>876</v>
      </c>
      <c r="F65" s="423">
        <f t="shared" si="0"/>
        <v>206</v>
      </c>
    </row>
    <row r="66" spans="1:6" x14ac:dyDescent="0.25">
      <c r="A66" s="319" t="s">
        <v>496</v>
      </c>
      <c r="B66" s="319" t="s">
        <v>490</v>
      </c>
      <c r="C66" s="319" t="s">
        <v>89</v>
      </c>
      <c r="D66" s="319" t="s">
        <v>489</v>
      </c>
      <c r="E66" s="319" t="s">
        <v>396</v>
      </c>
      <c r="F66" s="423">
        <f t="shared" si="0"/>
        <v>3</v>
      </c>
    </row>
    <row r="67" spans="1:6" x14ac:dyDescent="0.25">
      <c r="A67" s="319" t="s">
        <v>497</v>
      </c>
      <c r="B67" s="319" t="s">
        <v>474</v>
      </c>
      <c r="C67" s="319" t="s">
        <v>89</v>
      </c>
      <c r="D67" s="319" t="s">
        <v>475</v>
      </c>
      <c r="E67" s="319" t="s">
        <v>454</v>
      </c>
      <c r="F67" s="423">
        <f t="shared" ref="F67:F84" si="1">E67*$F$1</f>
        <v>38</v>
      </c>
    </row>
    <row r="68" spans="1:6" x14ac:dyDescent="0.25">
      <c r="A68" s="319" t="s">
        <v>497</v>
      </c>
      <c r="B68" s="319" t="s">
        <v>474</v>
      </c>
      <c r="C68" s="319" t="s">
        <v>89</v>
      </c>
      <c r="D68" s="319" t="s">
        <v>476</v>
      </c>
      <c r="E68" s="319" t="s">
        <v>877</v>
      </c>
      <c r="F68" s="423">
        <f t="shared" si="1"/>
        <v>73</v>
      </c>
    </row>
    <row r="69" spans="1:6" x14ac:dyDescent="0.25">
      <c r="A69" s="319" t="s">
        <v>497</v>
      </c>
      <c r="B69" s="319" t="s">
        <v>477</v>
      </c>
      <c r="C69" s="319" t="s">
        <v>89</v>
      </c>
      <c r="D69" s="319" t="s">
        <v>478</v>
      </c>
      <c r="E69" s="319" t="s">
        <v>394</v>
      </c>
      <c r="F69" s="423">
        <f t="shared" si="1"/>
        <v>1</v>
      </c>
    </row>
    <row r="70" spans="1:6" x14ac:dyDescent="0.25">
      <c r="A70" s="319" t="s">
        <v>497</v>
      </c>
      <c r="B70" s="319" t="s">
        <v>477</v>
      </c>
      <c r="C70" s="319" t="s">
        <v>89</v>
      </c>
      <c r="D70" s="319" t="s">
        <v>479</v>
      </c>
      <c r="E70" s="319" t="s">
        <v>394</v>
      </c>
      <c r="F70" s="423">
        <f t="shared" si="1"/>
        <v>1</v>
      </c>
    </row>
    <row r="71" spans="1:6" x14ac:dyDescent="0.25">
      <c r="A71" s="319" t="s">
        <v>497</v>
      </c>
      <c r="B71" s="319" t="s">
        <v>480</v>
      </c>
      <c r="C71" s="319" t="s">
        <v>89</v>
      </c>
      <c r="D71" s="319" t="s">
        <v>481</v>
      </c>
      <c r="E71" s="319" t="s">
        <v>407</v>
      </c>
      <c r="F71" s="423">
        <f t="shared" si="1"/>
        <v>40</v>
      </c>
    </row>
    <row r="72" spans="1:6" x14ac:dyDescent="0.25">
      <c r="A72" s="319" t="s">
        <v>497</v>
      </c>
      <c r="B72" s="319" t="s">
        <v>482</v>
      </c>
      <c r="C72" s="319" t="s">
        <v>89</v>
      </c>
      <c r="D72" s="319" t="s">
        <v>483</v>
      </c>
      <c r="E72" s="319" t="s">
        <v>534</v>
      </c>
      <c r="F72" s="423">
        <f t="shared" si="1"/>
        <v>59</v>
      </c>
    </row>
    <row r="73" spans="1:6" x14ac:dyDescent="0.25">
      <c r="A73" s="319" t="s">
        <v>497</v>
      </c>
      <c r="B73" s="319" t="s">
        <v>484</v>
      </c>
      <c r="C73" s="319" t="s">
        <v>92</v>
      </c>
      <c r="D73" s="319" t="s">
        <v>485</v>
      </c>
      <c r="E73" s="319" t="s">
        <v>786</v>
      </c>
      <c r="F73" s="423">
        <f t="shared" si="1"/>
        <v>91</v>
      </c>
    </row>
    <row r="74" spans="1:6" x14ac:dyDescent="0.25">
      <c r="A74" s="319" t="s">
        <v>497</v>
      </c>
      <c r="B74" s="319" t="s">
        <v>486</v>
      </c>
      <c r="C74" s="319" t="s">
        <v>89</v>
      </c>
      <c r="D74" s="319" t="s">
        <v>487</v>
      </c>
      <c r="E74" s="319" t="s">
        <v>407</v>
      </c>
      <c r="F74" s="423">
        <f t="shared" si="1"/>
        <v>40</v>
      </c>
    </row>
    <row r="75" spans="1:6" x14ac:dyDescent="0.25">
      <c r="A75" s="319" t="s">
        <v>497</v>
      </c>
      <c r="B75" s="319" t="s">
        <v>486</v>
      </c>
      <c r="C75" s="319" t="s">
        <v>89</v>
      </c>
      <c r="D75" s="319" t="s">
        <v>488</v>
      </c>
      <c r="E75" s="319" t="s">
        <v>257</v>
      </c>
      <c r="F75" s="423">
        <f t="shared" si="1"/>
        <v>15</v>
      </c>
    </row>
    <row r="76" spans="1:6" x14ac:dyDescent="0.25">
      <c r="A76" s="319" t="s">
        <v>497</v>
      </c>
      <c r="B76" s="319" t="s">
        <v>486</v>
      </c>
      <c r="C76" s="319" t="s">
        <v>89</v>
      </c>
      <c r="D76" s="319" t="s">
        <v>489</v>
      </c>
      <c r="E76" s="319" t="s">
        <v>397</v>
      </c>
      <c r="F76" s="423">
        <f t="shared" si="1"/>
        <v>4</v>
      </c>
    </row>
    <row r="77" spans="1:6" x14ac:dyDescent="0.25">
      <c r="A77" s="319" t="s">
        <v>498</v>
      </c>
      <c r="B77" s="319" t="s">
        <v>474</v>
      </c>
      <c r="C77" s="319" t="s">
        <v>89</v>
      </c>
      <c r="D77" s="319" t="s">
        <v>475</v>
      </c>
      <c r="E77" s="319" t="s">
        <v>398</v>
      </c>
      <c r="F77" s="423">
        <f t="shared" si="1"/>
        <v>5</v>
      </c>
    </row>
    <row r="78" spans="1:6" x14ac:dyDescent="0.25">
      <c r="A78" s="319" t="s">
        <v>498</v>
      </c>
      <c r="B78" s="319" t="s">
        <v>474</v>
      </c>
      <c r="C78" s="319" t="s">
        <v>89</v>
      </c>
      <c r="D78" s="319" t="s">
        <v>476</v>
      </c>
      <c r="E78" s="319" t="s">
        <v>188</v>
      </c>
      <c r="F78" s="423">
        <f t="shared" si="1"/>
        <v>21</v>
      </c>
    </row>
    <row r="79" spans="1:6" x14ac:dyDescent="0.25">
      <c r="A79" s="319" t="s">
        <v>498</v>
      </c>
      <c r="B79" s="319" t="s">
        <v>477</v>
      </c>
      <c r="C79" s="319" t="s">
        <v>89</v>
      </c>
      <c r="D79" s="319" t="s">
        <v>478</v>
      </c>
      <c r="E79" s="319" t="s">
        <v>394</v>
      </c>
      <c r="F79" s="423">
        <f t="shared" si="1"/>
        <v>1</v>
      </c>
    </row>
    <row r="80" spans="1:6" x14ac:dyDescent="0.25">
      <c r="A80" s="319" t="s">
        <v>498</v>
      </c>
      <c r="B80" s="319" t="s">
        <v>477</v>
      </c>
      <c r="C80" s="319" t="s">
        <v>89</v>
      </c>
      <c r="D80" s="319" t="s">
        <v>479</v>
      </c>
      <c r="E80" s="319" t="s">
        <v>394</v>
      </c>
      <c r="F80" s="423">
        <f t="shared" si="1"/>
        <v>1</v>
      </c>
    </row>
    <row r="81" spans="1:6" x14ac:dyDescent="0.25">
      <c r="A81" s="319" t="s">
        <v>498</v>
      </c>
      <c r="B81" s="319" t="s">
        <v>480</v>
      </c>
      <c r="C81" s="319" t="s">
        <v>89</v>
      </c>
      <c r="D81" s="319" t="s">
        <v>481</v>
      </c>
      <c r="E81" s="319" t="s">
        <v>400</v>
      </c>
      <c r="F81" s="423">
        <f t="shared" si="1"/>
        <v>7</v>
      </c>
    </row>
    <row r="82" spans="1:6" x14ac:dyDescent="0.25">
      <c r="A82" s="319" t="s">
        <v>498</v>
      </c>
      <c r="B82" s="319" t="s">
        <v>482</v>
      </c>
      <c r="C82" s="319" t="s">
        <v>89</v>
      </c>
      <c r="D82" s="319" t="s">
        <v>483</v>
      </c>
      <c r="E82" s="319" t="s">
        <v>402</v>
      </c>
      <c r="F82" s="423">
        <f t="shared" si="1"/>
        <v>9</v>
      </c>
    </row>
    <row r="83" spans="1:6" x14ac:dyDescent="0.25">
      <c r="A83" s="319" t="s">
        <v>498</v>
      </c>
      <c r="B83" s="319" t="s">
        <v>486</v>
      </c>
      <c r="C83" s="319" t="s">
        <v>89</v>
      </c>
      <c r="D83" s="319" t="s">
        <v>487</v>
      </c>
      <c r="E83" s="319" t="s">
        <v>398</v>
      </c>
      <c r="F83" s="423">
        <f t="shared" si="1"/>
        <v>5</v>
      </c>
    </row>
    <row r="84" spans="1:6" x14ac:dyDescent="0.25">
      <c r="A84" s="319" t="s">
        <v>498</v>
      </c>
      <c r="B84" s="319" t="s">
        <v>486</v>
      </c>
      <c r="C84" s="319" t="s">
        <v>89</v>
      </c>
      <c r="D84" s="319" t="s">
        <v>488</v>
      </c>
      <c r="E84" s="319" t="s">
        <v>395</v>
      </c>
      <c r="F84" s="423">
        <f t="shared" si="1"/>
        <v>2</v>
      </c>
    </row>
    <row r="85" spans="1:6" x14ac:dyDescent="0.25">
      <c r="A85" s="423"/>
      <c r="B85" s="423"/>
      <c r="C85" s="423"/>
      <c r="D85" s="423"/>
      <c r="E85" s="423"/>
      <c r="F85" s="423">
        <f>SUM(F1:F84)</f>
        <v>37069</v>
      </c>
    </row>
  </sheetData>
  <mergeCells count="5">
    <mergeCell ref="L4:M5"/>
    <mergeCell ref="O4:W4"/>
    <mergeCell ref="N5:R5"/>
    <mergeCell ref="S5:W5"/>
    <mergeCell ref="L41:M41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workbookViewId="0">
      <selection activeCell="M87" sqref="M87"/>
    </sheetView>
  </sheetViews>
  <sheetFormatPr defaultColWidth="8.7109375" defaultRowHeight="12.75" x14ac:dyDescent="0.2"/>
  <cols>
    <col min="1" max="13" width="8.7109375" style="272"/>
    <col min="14" max="14" width="9.140625" style="272" bestFit="1" customWidth="1"/>
    <col min="15" max="15" width="12.140625" style="272" customWidth="1"/>
    <col min="16" max="16" width="11.85546875" style="272" customWidth="1"/>
    <col min="17" max="17" width="11.5703125" style="272" customWidth="1"/>
    <col min="18" max="16384" width="8.7109375" style="272"/>
  </cols>
  <sheetData>
    <row r="1" spans="1:21" ht="13.5" x14ac:dyDescent="0.25">
      <c r="A1" s="271" t="s">
        <v>349</v>
      </c>
      <c r="B1" s="271" t="s">
        <v>350</v>
      </c>
      <c r="C1" s="271" t="s">
        <v>351</v>
      </c>
      <c r="D1" s="271" t="s">
        <v>352</v>
      </c>
      <c r="E1" s="271" t="s">
        <v>353</v>
      </c>
      <c r="F1" s="272">
        <v>1</v>
      </c>
      <c r="M1" s="272" t="s">
        <v>726</v>
      </c>
    </row>
    <row r="2" spans="1:21" ht="15" x14ac:dyDescent="0.25">
      <c r="A2" s="273" t="s">
        <v>473</v>
      </c>
      <c r="B2" s="273" t="s">
        <v>474</v>
      </c>
      <c r="C2" s="273" t="s">
        <v>89</v>
      </c>
      <c r="D2" s="273" t="s">
        <v>475</v>
      </c>
      <c r="E2" s="273" t="s">
        <v>724</v>
      </c>
      <c r="F2" s="272">
        <f>E2*$F$1</f>
        <v>3057</v>
      </c>
      <c r="M2" s="602"/>
      <c r="N2" s="174" t="s">
        <v>429</v>
      </c>
      <c r="O2" s="602"/>
      <c r="P2" s="602"/>
      <c r="Q2" s="602"/>
      <c r="R2" s="369"/>
      <c r="S2" s="369"/>
      <c r="T2" s="369"/>
      <c r="U2" s="369"/>
    </row>
    <row r="3" spans="1:21" ht="15" x14ac:dyDescent="0.25">
      <c r="A3" s="273" t="s">
        <v>473</v>
      </c>
      <c r="B3" s="273" t="s">
        <v>474</v>
      </c>
      <c r="C3" s="273" t="s">
        <v>89</v>
      </c>
      <c r="D3" s="273" t="s">
        <v>476</v>
      </c>
      <c r="E3" s="273" t="s">
        <v>723</v>
      </c>
      <c r="F3" s="272">
        <f t="shared" ref="F3:F66" si="0">E3*$F$1</f>
        <v>3643</v>
      </c>
      <c r="M3" s="602"/>
      <c r="N3" s="603" t="s">
        <v>725</v>
      </c>
      <c r="O3" s="603"/>
      <c r="P3" s="603" t="s">
        <v>668</v>
      </c>
      <c r="Q3" s="603"/>
      <c r="R3" s="369"/>
      <c r="S3" s="369"/>
      <c r="T3" s="369"/>
      <c r="U3" s="369"/>
    </row>
    <row r="4" spans="1:21" ht="15" x14ac:dyDescent="0.25">
      <c r="A4" s="273" t="s">
        <v>473</v>
      </c>
      <c r="B4" s="273" t="s">
        <v>477</v>
      </c>
      <c r="C4" s="273" t="s">
        <v>89</v>
      </c>
      <c r="D4" s="273" t="s">
        <v>478</v>
      </c>
      <c r="E4" s="273" t="s">
        <v>722</v>
      </c>
      <c r="F4" s="272">
        <f t="shared" si="0"/>
        <v>1430</v>
      </c>
      <c r="M4" s="174" t="s">
        <v>392</v>
      </c>
      <c r="N4" s="370" t="s">
        <v>393</v>
      </c>
      <c r="O4" s="370" t="s">
        <v>669</v>
      </c>
      <c r="P4" s="370" t="s">
        <v>393</v>
      </c>
      <c r="Q4" s="370" t="s">
        <v>669</v>
      </c>
      <c r="R4" s="369"/>
      <c r="S4" s="369"/>
      <c r="T4" s="369"/>
      <c r="U4" s="369"/>
    </row>
    <row r="5" spans="1:21" ht="15" x14ac:dyDescent="0.25">
      <c r="A5" s="273" t="s">
        <v>473</v>
      </c>
      <c r="B5" s="273" t="s">
        <v>477</v>
      </c>
      <c r="C5" s="273" t="s">
        <v>89</v>
      </c>
      <c r="D5" s="273" t="s">
        <v>479</v>
      </c>
      <c r="E5" s="273" t="s">
        <v>721</v>
      </c>
      <c r="F5" s="272">
        <f t="shared" si="0"/>
        <v>605</v>
      </c>
      <c r="M5" s="370" t="s">
        <v>394</v>
      </c>
      <c r="N5" s="225">
        <v>189641</v>
      </c>
      <c r="O5" s="225">
        <v>162519703</v>
      </c>
      <c r="P5" s="225">
        <v>191209</v>
      </c>
      <c r="Q5" s="225">
        <v>163565473</v>
      </c>
      <c r="R5" s="369"/>
      <c r="S5" s="369"/>
      <c r="T5" s="369"/>
      <c r="U5" s="369"/>
    </row>
    <row r="6" spans="1:21" ht="15" x14ac:dyDescent="0.25">
      <c r="A6" s="273" t="s">
        <v>473</v>
      </c>
      <c r="B6" s="273" t="s">
        <v>480</v>
      </c>
      <c r="C6" s="273" t="s">
        <v>89</v>
      </c>
      <c r="D6" s="273" t="s">
        <v>481</v>
      </c>
      <c r="E6" s="273" t="s">
        <v>720</v>
      </c>
      <c r="F6" s="272">
        <f t="shared" si="0"/>
        <v>3354</v>
      </c>
      <c r="M6" s="370" t="s">
        <v>395</v>
      </c>
      <c r="N6" s="225">
        <v>291029</v>
      </c>
      <c r="O6" s="225">
        <v>189412251</v>
      </c>
      <c r="P6" s="225">
        <v>284403</v>
      </c>
      <c r="Q6" s="225">
        <v>189599549</v>
      </c>
      <c r="R6" s="369"/>
      <c r="S6" s="369"/>
      <c r="T6" s="369"/>
      <c r="U6" s="369"/>
    </row>
    <row r="7" spans="1:21" ht="15" x14ac:dyDescent="0.25">
      <c r="A7" s="273" t="s">
        <v>473</v>
      </c>
      <c r="B7" s="273" t="s">
        <v>482</v>
      </c>
      <c r="C7" s="273" t="s">
        <v>89</v>
      </c>
      <c r="D7" s="273" t="s">
        <v>483</v>
      </c>
      <c r="E7" s="273" t="s">
        <v>719</v>
      </c>
      <c r="F7" s="272">
        <f t="shared" si="0"/>
        <v>3287</v>
      </c>
      <c r="M7" s="370" t="s">
        <v>396</v>
      </c>
      <c r="N7" s="225">
        <v>77019</v>
      </c>
      <c r="O7" s="225">
        <v>31275577</v>
      </c>
      <c r="P7" s="225">
        <v>77146</v>
      </c>
      <c r="Q7" s="225">
        <v>31705037</v>
      </c>
      <c r="R7" s="369"/>
      <c r="S7" s="369"/>
      <c r="T7" s="369"/>
      <c r="U7" s="369"/>
    </row>
    <row r="8" spans="1:21" ht="15" x14ac:dyDescent="0.25">
      <c r="A8" s="273" t="s">
        <v>473</v>
      </c>
      <c r="B8" s="273" t="s">
        <v>484</v>
      </c>
      <c r="C8" s="273" t="s">
        <v>92</v>
      </c>
      <c r="D8" s="273" t="s">
        <v>485</v>
      </c>
      <c r="E8" s="273" t="s">
        <v>718</v>
      </c>
      <c r="F8" s="272">
        <f t="shared" si="0"/>
        <v>5554</v>
      </c>
      <c r="M8" s="370" t="s">
        <v>397</v>
      </c>
      <c r="N8" s="225">
        <v>169249</v>
      </c>
      <c r="O8" s="225">
        <v>64183866</v>
      </c>
      <c r="P8" s="225">
        <v>181864</v>
      </c>
      <c r="Q8" s="225">
        <v>71033553</v>
      </c>
      <c r="R8" s="369"/>
      <c r="S8" s="369"/>
      <c r="T8" s="369"/>
      <c r="U8" s="369"/>
    </row>
    <row r="9" spans="1:21" ht="15" x14ac:dyDescent="0.25">
      <c r="A9" s="273" t="s">
        <v>473</v>
      </c>
      <c r="B9" s="273" t="s">
        <v>486</v>
      </c>
      <c r="C9" s="273" t="s">
        <v>89</v>
      </c>
      <c r="D9" s="273" t="s">
        <v>487</v>
      </c>
      <c r="E9" s="273" t="s">
        <v>717</v>
      </c>
      <c r="F9" s="272">
        <f t="shared" si="0"/>
        <v>2676</v>
      </c>
      <c r="M9" s="370" t="s">
        <v>398</v>
      </c>
      <c r="N9" s="225">
        <v>363</v>
      </c>
      <c r="O9" s="225">
        <v>240301</v>
      </c>
      <c r="P9" s="225">
        <v>289</v>
      </c>
      <c r="Q9" s="225">
        <v>190984</v>
      </c>
      <c r="R9" s="369"/>
      <c r="S9" s="369"/>
      <c r="T9" s="369"/>
      <c r="U9" s="369"/>
    </row>
    <row r="10" spans="1:21" ht="15" x14ac:dyDescent="0.25">
      <c r="A10" s="273" t="s">
        <v>473</v>
      </c>
      <c r="B10" s="273" t="s">
        <v>486</v>
      </c>
      <c r="C10" s="273" t="s">
        <v>89</v>
      </c>
      <c r="D10" s="273" t="s">
        <v>488</v>
      </c>
      <c r="E10" s="273" t="s">
        <v>716</v>
      </c>
      <c r="F10" s="272">
        <f t="shared" si="0"/>
        <v>599</v>
      </c>
      <c r="M10" s="370" t="s">
        <v>399</v>
      </c>
      <c r="N10" s="225">
        <v>131585</v>
      </c>
      <c r="O10" s="225">
        <v>22461143</v>
      </c>
      <c r="P10" s="225">
        <v>137678</v>
      </c>
      <c r="Q10" s="225">
        <v>24432204</v>
      </c>
      <c r="R10" s="369"/>
      <c r="S10" s="369"/>
      <c r="T10" s="369"/>
      <c r="U10" s="369"/>
    </row>
    <row r="11" spans="1:21" ht="15" x14ac:dyDescent="0.25">
      <c r="A11" s="273" t="s">
        <v>473</v>
      </c>
      <c r="B11" s="273" t="s">
        <v>486</v>
      </c>
      <c r="C11" s="273" t="s">
        <v>89</v>
      </c>
      <c r="D11" s="273" t="s">
        <v>489</v>
      </c>
      <c r="E11" s="273" t="s">
        <v>572</v>
      </c>
      <c r="F11" s="272">
        <f t="shared" si="0"/>
        <v>279</v>
      </c>
      <c r="M11" s="370" t="s">
        <v>400</v>
      </c>
      <c r="N11" s="225">
        <v>25500</v>
      </c>
      <c r="O11" s="225">
        <v>5125596</v>
      </c>
      <c r="P11" s="225">
        <v>27624</v>
      </c>
      <c r="Q11" s="225">
        <v>5575889</v>
      </c>
      <c r="R11" s="369"/>
      <c r="S11" s="369"/>
      <c r="T11" s="369"/>
      <c r="U11" s="369"/>
    </row>
    <row r="12" spans="1:21" ht="15" x14ac:dyDescent="0.25">
      <c r="A12" s="273" t="s">
        <v>473</v>
      </c>
      <c r="B12" s="273" t="s">
        <v>490</v>
      </c>
      <c r="C12" s="273" t="s">
        <v>89</v>
      </c>
      <c r="D12" s="273" t="s">
        <v>491</v>
      </c>
      <c r="E12" s="273" t="s">
        <v>715</v>
      </c>
      <c r="F12" s="272">
        <f t="shared" si="0"/>
        <v>888</v>
      </c>
      <c r="M12" s="370" t="s">
        <v>401</v>
      </c>
      <c r="N12" s="225">
        <v>10429</v>
      </c>
      <c r="O12" s="225">
        <v>3781384</v>
      </c>
      <c r="P12" s="225">
        <v>11989</v>
      </c>
      <c r="Q12" s="225">
        <v>4387515</v>
      </c>
      <c r="R12" s="369"/>
      <c r="S12" s="369"/>
      <c r="T12" s="369"/>
      <c r="U12" s="369"/>
    </row>
    <row r="13" spans="1:21" ht="15" x14ac:dyDescent="0.25">
      <c r="A13" s="273" t="s">
        <v>492</v>
      </c>
      <c r="B13" s="273" t="s">
        <v>474</v>
      </c>
      <c r="C13" s="273" t="s">
        <v>89</v>
      </c>
      <c r="D13" s="273" t="s">
        <v>475</v>
      </c>
      <c r="E13" s="273" t="s">
        <v>714</v>
      </c>
      <c r="F13" s="272">
        <f t="shared" si="0"/>
        <v>449</v>
      </c>
      <c r="M13" s="370" t="s">
        <v>402</v>
      </c>
      <c r="N13" s="225">
        <v>3143</v>
      </c>
      <c r="O13" s="225">
        <v>1299885</v>
      </c>
      <c r="P13" s="225">
        <v>2634</v>
      </c>
      <c r="Q13" s="225">
        <v>1067046</v>
      </c>
      <c r="R13" s="369"/>
      <c r="S13" s="369"/>
      <c r="T13" s="369"/>
      <c r="U13" s="369"/>
    </row>
    <row r="14" spans="1:21" ht="15" x14ac:dyDescent="0.25">
      <c r="A14" s="273" t="s">
        <v>492</v>
      </c>
      <c r="B14" s="273" t="s">
        <v>474</v>
      </c>
      <c r="C14" s="273" t="s">
        <v>89</v>
      </c>
      <c r="D14" s="273" t="s">
        <v>476</v>
      </c>
      <c r="E14" s="273" t="s">
        <v>713</v>
      </c>
      <c r="F14" s="272">
        <f t="shared" si="0"/>
        <v>473</v>
      </c>
      <c r="M14" s="370" t="s">
        <v>175</v>
      </c>
      <c r="N14" s="225">
        <v>164866</v>
      </c>
      <c r="O14" s="225">
        <v>74148866</v>
      </c>
      <c r="P14" s="225">
        <v>173662</v>
      </c>
      <c r="Q14" s="225">
        <v>77697238</v>
      </c>
      <c r="R14" s="369"/>
      <c r="S14" s="369"/>
      <c r="T14" s="369"/>
      <c r="U14" s="369"/>
    </row>
    <row r="15" spans="1:21" ht="15" x14ac:dyDescent="0.25">
      <c r="A15" s="273" t="s">
        <v>492</v>
      </c>
      <c r="B15" s="273" t="s">
        <v>477</v>
      </c>
      <c r="C15" s="273" t="s">
        <v>89</v>
      </c>
      <c r="D15" s="273" t="s">
        <v>478</v>
      </c>
      <c r="E15" s="273" t="s">
        <v>712</v>
      </c>
      <c r="F15" s="272">
        <f t="shared" si="0"/>
        <v>272</v>
      </c>
      <c r="M15" s="370" t="s">
        <v>176</v>
      </c>
      <c r="N15" s="225">
        <v>90210</v>
      </c>
      <c r="O15" s="225">
        <v>46567899</v>
      </c>
      <c r="P15" s="225">
        <v>98715</v>
      </c>
      <c r="Q15" s="225">
        <v>51424827</v>
      </c>
      <c r="R15" s="369"/>
      <c r="S15" s="369"/>
      <c r="T15" s="369"/>
      <c r="U15" s="369"/>
    </row>
    <row r="16" spans="1:21" ht="15" x14ac:dyDescent="0.25">
      <c r="A16" s="273" t="s">
        <v>492</v>
      </c>
      <c r="B16" s="273" t="s">
        <v>477</v>
      </c>
      <c r="C16" s="273" t="s">
        <v>89</v>
      </c>
      <c r="D16" s="273" t="s">
        <v>479</v>
      </c>
      <c r="E16" s="273" t="s">
        <v>535</v>
      </c>
      <c r="F16" s="272">
        <f t="shared" si="0"/>
        <v>94</v>
      </c>
      <c r="M16" s="370" t="s">
        <v>178</v>
      </c>
      <c r="N16" s="225">
        <v>124497</v>
      </c>
      <c r="O16" s="225">
        <v>65787269</v>
      </c>
      <c r="P16" s="225">
        <v>146377</v>
      </c>
      <c r="Q16" s="225">
        <v>82226984</v>
      </c>
      <c r="R16" s="369"/>
      <c r="S16" s="369"/>
      <c r="T16" s="369"/>
      <c r="U16" s="369"/>
    </row>
    <row r="17" spans="1:21" ht="15" x14ac:dyDescent="0.25">
      <c r="A17" s="273" t="s">
        <v>492</v>
      </c>
      <c r="B17" s="273" t="s">
        <v>480</v>
      </c>
      <c r="C17" s="273" t="s">
        <v>89</v>
      </c>
      <c r="D17" s="273" t="s">
        <v>481</v>
      </c>
      <c r="E17" s="273" t="s">
        <v>711</v>
      </c>
      <c r="F17" s="272">
        <f t="shared" si="0"/>
        <v>527</v>
      </c>
      <c r="M17" s="370" t="s">
        <v>257</v>
      </c>
      <c r="N17" s="225">
        <v>66373</v>
      </c>
      <c r="O17" s="225">
        <v>44875678</v>
      </c>
      <c r="P17" s="225">
        <v>70810</v>
      </c>
      <c r="Q17" s="225">
        <v>47107882</v>
      </c>
      <c r="R17" s="369"/>
      <c r="S17" s="369"/>
      <c r="T17" s="369"/>
      <c r="U17" s="369"/>
    </row>
    <row r="18" spans="1:21" ht="15" x14ac:dyDescent="0.25">
      <c r="A18" s="273" t="s">
        <v>492</v>
      </c>
      <c r="B18" s="273" t="s">
        <v>482</v>
      </c>
      <c r="C18" s="273" t="s">
        <v>89</v>
      </c>
      <c r="D18" s="273" t="s">
        <v>483</v>
      </c>
      <c r="E18" s="273" t="s">
        <v>710</v>
      </c>
      <c r="F18" s="272">
        <f t="shared" si="0"/>
        <v>589</v>
      </c>
      <c r="M18" s="370" t="s">
        <v>259</v>
      </c>
      <c r="N18" s="225">
        <v>102939</v>
      </c>
      <c r="O18" s="225">
        <v>44235102</v>
      </c>
      <c r="P18" s="225">
        <v>103658</v>
      </c>
      <c r="Q18" s="225">
        <v>44548517</v>
      </c>
      <c r="R18" s="369"/>
      <c r="S18" s="369"/>
      <c r="T18" s="369"/>
      <c r="U18" s="369"/>
    </row>
    <row r="19" spans="1:21" ht="15" x14ac:dyDescent="0.25">
      <c r="A19" s="273" t="s">
        <v>492</v>
      </c>
      <c r="B19" s="273" t="s">
        <v>484</v>
      </c>
      <c r="C19" s="273" t="s">
        <v>92</v>
      </c>
      <c r="D19" s="273" t="s">
        <v>485</v>
      </c>
      <c r="E19" s="273" t="s">
        <v>685</v>
      </c>
      <c r="F19" s="272">
        <f t="shared" si="0"/>
        <v>859</v>
      </c>
      <c r="M19" s="370" t="s">
        <v>180</v>
      </c>
      <c r="N19" s="225">
        <v>111817</v>
      </c>
      <c r="O19" s="225">
        <v>13421597</v>
      </c>
      <c r="P19" s="225">
        <v>116190</v>
      </c>
      <c r="Q19" s="225">
        <v>14088609</v>
      </c>
      <c r="R19" s="369"/>
      <c r="S19" s="369"/>
      <c r="T19" s="369"/>
      <c r="U19" s="369"/>
    </row>
    <row r="20" spans="1:21" ht="15" x14ac:dyDescent="0.25">
      <c r="A20" s="273" t="s">
        <v>492</v>
      </c>
      <c r="B20" s="273" t="s">
        <v>486</v>
      </c>
      <c r="C20" s="273" t="s">
        <v>89</v>
      </c>
      <c r="D20" s="273" t="s">
        <v>487</v>
      </c>
      <c r="E20" s="273" t="s">
        <v>709</v>
      </c>
      <c r="F20" s="272">
        <f t="shared" si="0"/>
        <v>388</v>
      </c>
      <c r="M20" s="370" t="s">
        <v>182</v>
      </c>
      <c r="N20" s="225">
        <v>132849</v>
      </c>
      <c r="O20" s="225">
        <v>45202737</v>
      </c>
      <c r="P20" s="225">
        <v>134725</v>
      </c>
      <c r="Q20" s="225">
        <v>47180746</v>
      </c>
      <c r="R20" s="369"/>
      <c r="S20" s="369"/>
      <c r="T20" s="369"/>
      <c r="U20" s="369"/>
    </row>
    <row r="21" spans="1:21" ht="15" x14ac:dyDescent="0.25">
      <c r="A21" s="273" t="s">
        <v>492</v>
      </c>
      <c r="B21" s="273" t="s">
        <v>486</v>
      </c>
      <c r="C21" s="273" t="s">
        <v>89</v>
      </c>
      <c r="D21" s="273" t="s">
        <v>488</v>
      </c>
      <c r="E21" s="273" t="s">
        <v>596</v>
      </c>
      <c r="F21" s="272">
        <f t="shared" si="0"/>
        <v>106</v>
      </c>
      <c r="M21" s="370" t="s">
        <v>188</v>
      </c>
      <c r="N21" s="225">
        <v>125826</v>
      </c>
      <c r="O21" s="225">
        <v>0</v>
      </c>
      <c r="P21" s="225">
        <v>127562</v>
      </c>
      <c r="Q21" s="225">
        <v>0</v>
      </c>
      <c r="R21" s="369"/>
      <c r="S21" s="369"/>
      <c r="T21" s="369"/>
      <c r="U21" s="369"/>
    </row>
    <row r="22" spans="1:21" ht="15" x14ac:dyDescent="0.25">
      <c r="A22" s="273" t="s">
        <v>492</v>
      </c>
      <c r="B22" s="273" t="s">
        <v>486</v>
      </c>
      <c r="C22" s="273" t="s">
        <v>89</v>
      </c>
      <c r="D22" s="273" t="s">
        <v>489</v>
      </c>
      <c r="E22" s="273" t="s">
        <v>408</v>
      </c>
      <c r="F22" s="272">
        <f t="shared" si="0"/>
        <v>41</v>
      </c>
      <c r="M22" s="370" t="s">
        <v>190</v>
      </c>
      <c r="N22" s="225">
        <v>35456</v>
      </c>
      <c r="O22" s="225">
        <v>99271282</v>
      </c>
      <c r="P22" s="225">
        <v>37162</v>
      </c>
      <c r="Q22" s="225">
        <v>92186799</v>
      </c>
      <c r="R22" s="369"/>
      <c r="S22" s="369"/>
      <c r="T22" s="369"/>
      <c r="U22" s="369"/>
    </row>
    <row r="23" spans="1:21" ht="15" x14ac:dyDescent="0.25">
      <c r="A23" s="273" t="s">
        <v>492</v>
      </c>
      <c r="B23" s="273" t="s">
        <v>490</v>
      </c>
      <c r="C23" s="273" t="s">
        <v>89</v>
      </c>
      <c r="D23" s="273" t="s">
        <v>491</v>
      </c>
      <c r="E23" s="273" t="s">
        <v>708</v>
      </c>
      <c r="F23" s="272">
        <f t="shared" si="0"/>
        <v>72</v>
      </c>
      <c r="M23" s="370" t="s">
        <v>267</v>
      </c>
      <c r="N23" s="225">
        <v>45898</v>
      </c>
      <c r="O23" s="225">
        <v>6759015</v>
      </c>
      <c r="P23" s="225">
        <v>53844</v>
      </c>
      <c r="Q23" s="225">
        <v>7765885</v>
      </c>
      <c r="R23" s="369"/>
      <c r="S23" s="369"/>
      <c r="T23" s="369"/>
      <c r="U23" s="369"/>
    </row>
    <row r="24" spans="1:21" ht="15" x14ac:dyDescent="0.25">
      <c r="A24" s="273" t="s">
        <v>493</v>
      </c>
      <c r="B24" s="273" t="s">
        <v>474</v>
      </c>
      <c r="C24" s="273" t="s">
        <v>89</v>
      </c>
      <c r="D24" s="273" t="s">
        <v>475</v>
      </c>
      <c r="E24" s="273" t="s">
        <v>707</v>
      </c>
      <c r="F24" s="272">
        <f t="shared" si="0"/>
        <v>454</v>
      </c>
      <c r="M24" s="370" t="s">
        <v>403</v>
      </c>
      <c r="N24" s="225">
        <v>103331</v>
      </c>
      <c r="O24" s="225">
        <v>36451181</v>
      </c>
      <c r="P24" s="225">
        <v>115308</v>
      </c>
      <c r="Q24" s="225">
        <v>42711707</v>
      </c>
      <c r="R24" s="369"/>
      <c r="S24" s="369"/>
      <c r="T24" s="369"/>
      <c r="U24" s="369"/>
    </row>
    <row r="25" spans="1:21" ht="15" x14ac:dyDescent="0.25">
      <c r="A25" s="273" t="s">
        <v>493</v>
      </c>
      <c r="B25" s="273" t="s">
        <v>474</v>
      </c>
      <c r="C25" s="273" t="s">
        <v>89</v>
      </c>
      <c r="D25" s="273" t="s">
        <v>476</v>
      </c>
      <c r="E25" s="273" t="s">
        <v>706</v>
      </c>
      <c r="F25" s="272">
        <f t="shared" si="0"/>
        <v>443</v>
      </c>
      <c r="M25" s="370" t="s">
        <v>404</v>
      </c>
      <c r="N25" s="225">
        <v>7894</v>
      </c>
      <c r="O25" s="225">
        <v>720743</v>
      </c>
      <c r="P25" s="225">
        <v>6936</v>
      </c>
      <c r="Q25" s="225">
        <v>504757</v>
      </c>
      <c r="R25" s="369"/>
      <c r="S25" s="369"/>
      <c r="T25" s="369"/>
      <c r="U25" s="369"/>
    </row>
    <row r="26" spans="1:21" ht="15" x14ac:dyDescent="0.25">
      <c r="A26" s="273" t="s">
        <v>493</v>
      </c>
      <c r="B26" s="273" t="s">
        <v>477</v>
      </c>
      <c r="C26" s="273" t="s">
        <v>89</v>
      </c>
      <c r="D26" s="273" t="s">
        <v>478</v>
      </c>
      <c r="E26" s="273" t="s">
        <v>592</v>
      </c>
      <c r="F26" s="272">
        <f t="shared" si="0"/>
        <v>166</v>
      </c>
      <c r="M26" s="370" t="s">
        <v>405</v>
      </c>
      <c r="N26" s="225">
        <v>230879</v>
      </c>
      <c r="O26" s="225">
        <v>57079763</v>
      </c>
      <c r="P26" s="225">
        <v>234715</v>
      </c>
      <c r="Q26" s="225">
        <v>57950024</v>
      </c>
      <c r="R26" s="369"/>
      <c r="S26" s="369"/>
      <c r="T26" s="369"/>
      <c r="U26" s="369"/>
    </row>
    <row r="27" spans="1:21" ht="15" x14ac:dyDescent="0.25">
      <c r="A27" s="273" t="s">
        <v>493</v>
      </c>
      <c r="B27" s="273" t="s">
        <v>477</v>
      </c>
      <c r="C27" s="273" t="s">
        <v>89</v>
      </c>
      <c r="D27" s="273" t="s">
        <v>479</v>
      </c>
      <c r="E27" s="273" t="s">
        <v>705</v>
      </c>
      <c r="F27" s="272">
        <f t="shared" si="0"/>
        <v>90</v>
      </c>
      <c r="M27" s="370" t="s">
        <v>406</v>
      </c>
      <c r="N27" s="225">
        <v>10220</v>
      </c>
      <c r="O27" s="225">
        <v>1336788</v>
      </c>
      <c r="P27" s="225">
        <v>9626</v>
      </c>
      <c r="Q27" s="225">
        <v>1345248</v>
      </c>
      <c r="R27" s="369"/>
      <c r="S27" s="369"/>
      <c r="T27" s="369"/>
      <c r="U27" s="369"/>
    </row>
    <row r="28" spans="1:21" ht="15" x14ac:dyDescent="0.25">
      <c r="A28" s="273" t="s">
        <v>493</v>
      </c>
      <c r="B28" s="273" t="s">
        <v>480</v>
      </c>
      <c r="C28" s="273" t="s">
        <v>89</v>
      </c>
      <c r="D28" s="273" t="s">
        <v>481</v>
      </c>
      <c r="E28" s="273" t="s">
        <v>704</v>
      </c>
      <c r="F28" s="272">
        <f t="shared" si="0"/>
        <v>442</v>
      </c>
      <c r="M28" s="370" t="s">
        <v>430</v>
      </c>
      <c r="N28" s="225">
        <v>131</v>
      </c>
      <c r="O28" s="225">
        <v>35969</v>
      </c>
      <c r="P28" s="225">
        <v>356</v>
      </c>
      <c r="Q28" s="225">
        <v>96933</v>
      </c>
      <c r="R28" s="369"/>
      <c r="S28" s="369"/>
      <c r="T28" s="369"/>
      <c r="U28" s="369"/>
    </row>
    <row r="29" spans="1:21" ht="15" x14ac:dyDescent="0.25">
      <c r="A29" s="273" t="s">
        <v>493</v>
      </c>
      <c r="B29" s="273" t="s">
        <v>482</v>
      </c>
      <c r="C29" s="273" t="s">
        <v>89</v>
      </c>
      <c r="D29" s="273" t="s">
        <v>483</v>
      </c>
      <c r="E29" s="273" t="s">
        <v>703</v>
      </c>
      <c r="F29" s="272">
        <f t="shared" si="0"/>
        <v>607</v>
      </c>
      <c r="M29" s="370" t="s">
        <v>454</v>
      </c>
      <c r="N29" s="225">
        <v>786</v>
      </c>
      <c r="O29" s="225">
        <v>155273</v>
      </c>
      <c r="P29" s="225">
        <v>2544</v>
      </c>
      <c r="Q29" s="225">
        <v>494994</v>
      </c>
      <c r="R29" s="369"/>
      <c r="S29" s="369"/>
      <c r="T29" s="369"/>
      <c r="U29" s="369"/>
    </row>
    <row r="30" spans="1:21" ht="15" x14ac:dyDescent="0.25">
      <c r="A30" s="273" t="s">
        <v>493</v>
      </c>
      <c r="B30" s="273" t="s">
        <v>484</v>
      </c>
      <c r="C30" s="273" t="s">
        <v>92</v>
      </c>
      <c r="D30" s="273" t="s">
        <v>485</v>
      </c>
      <c r="E30" s="273" t="s">
        <v>702</v>
      </c>
      <c r="F30" s="272">
        <f t="shared" si="0"/>
        <v>1179</v>
      </c>
      <c r="M30" s="370" t="s">
        <v>407</v>
      </c>
      <c r="N30" s="225">
        <v>2105078</v>
      </c>
      <c r="O30" s="225">
        <v>132876491</v>
      </c>
      <c r="P30" s="225">
        <v>2205096</v>
      </c>
      <c r="Q30" s="225">
        <v>138726194</v>
      </c>
      <c r="R30" s="369"/>
      <c r="S30" s="369"/>
      <c r="T30" s="369"/>
      <c r="U30" s="369"/>
    </row>
    <row r="31" spans="1:21" ht="15" x14ac:dyDescent="0.25">
      <c r="A31" s="273" t="s">
        <v>493</v>
      </c>
      <c r="B31" s="273" t="s">
        <v>486</v>
      </c>
      <c r="C31" s="273" t="s">
        <v>89</v>
      </c>
      <c r="D31" s="273" t="s">
        <v>487</v>
      </c>
      <c r="E31" s="273" t="s">
        <v>701</v>
      </c>
      <c r="F31" s="272">
        <f t="shared" si="0"/>
        <v>293</v>
      </c>
      <c r="M31" s="370" t="s">
        <v>408</v>
      </c>
      <c r="N31" s="225">
        <v>257619</v>
      </c>
      <c r="O31" s="225">
        <v>24068991</v>
      </c>
      <c r="P31" s="225">
        <v>274415</v>
      </c>
      <c r="Q31" s="225">
        <v>25832204</v>
      </c>
      <c r="R31" s="369"/>
      <c r="S31" s="369"/>
      <c r="T31" s="369"/>
      <c r="U31" s="369"/>
    </row>
    <row r="32" spans="1:21" ht="15" x14ac:dyDescent="0.25">
      <c r="A32" s="273" t="s">
        <v>493</v>
      </c>
      <c r="B32" s="273" t="s">
        <v>486</v>
      </c>
      <c r="C32" s="273" t="s">
        <v>89</v>
      </c>
      <c r="D32" s="273" t="s">
        <v>488</v>
      </c>
      <c r="E32" s="273" t="s">
        <v>588</v>
      </c>
      <c r="F32" s="272">
        <f t="shared" si="0"/>
        <v>100</v>
      </c>
      <c r="M32" s="370" t="s">
        <v>409</v>
      </c>
      <c r="N32" s="225">
        <v>127563</v>
      </c>
      <c r="O32" s="225">
        <v>135110965</v>
      </c>
      <c r="P32" s="225">
        <v>140764</v>
      </c>
      <c r="Q32" s="225">
        <v>148177385</v>
      </c>
      <c r="R32" s="369"/>
      <c r="S32" s="369"/>
      <c r="T32" s="369"/>
      <c r="U32" s="369"/>
    </row>
    <row r="33" spans="1:21" ht="15" x14ac:dyDescent="0.25">
      <c r="A33" s="273" t="s">
        <v>493</v>
      </c>
      <c r="B33" s="273" t="s">
        <v>486</v>
      </c>
      <c r="C33" s="273" t="s">
        <v>89</v>
      </c>
      <c r="D33" s="273" t="s">
        <v>489</v>
      </c>
      <c r="E33" s="273" t="s">
        <v>409</v>
      </c>
      <c r="F33" s="272">
        <f t="shared" si="0"/>
        <v>42</v>
      </c>
      <c r="M33" s="370" t="s">
        <v>410</v>
      </c>
      <c r="N33" s="225">
        <v>372758</v>
      </c>
      <c r="O33" s="225">
        <v>113171240</v>
      </c>
      <c r="P33" s="225">
        <v>389060</v>
      </c>
      <c r="Q33" s="225">
        <v>120135336</v>
      </c>
      <c r="R33" s="369"/>
      <c r="S33" s="369"/>
      <c r="T33" s="369"/>
      <c r="U33" s="369"/>
    </row>
    <row r="34" spans="1:21" ht="15" x14ac:dyDescent="0.25">
      <c r="A34" s="273" t="s">
        <v>493</v>
      </c>
      <c r="B34" s="273" t="s">
        <v>490</v>
      </c>
      <c r="C34" s="273" t="s">
        <v>89</v>
      </c>
      <c r="D34" s="273" t="s">
        <v>491</v>
      </c>
      <c r="E34" s="273" t="s">
        <v>639</v>
      </c>
      <c r="F34" s="272">
        <f t="shared" si="0"/>
        <v>65</v>
      </c>
      <c r="M34" s="370" t="s">
        <v>411</v>
      </c>
      <c r="N34" s="225">
        <v>212035</v>
      </c>
      <c r="O34" s="225">
        <v>54716864</v>
      </c>
      <c r="P34" s="225">
        <v>177227</v>
      </c>
      <c r="Q34" s="225">
        <v>47025366</v>
      </c>
      <c r="R34" s="369"/>
      <c r="S34" s="369"/>
      <c r="T34" s="369"/>
      <c r="U34" s="369"/>
    </row>
    <row r="35" spans="1:21" ht="15" x14ac:dyDescent="0.25">
      <c r="A35" s="273" t="s">
        <v>494</v>
      </c>
      <c r="B35" s="273" t="s">
        <v>474</v>
      </c>
      <c r="C35" s="273" t="s">
        <v>89</v>
      </c>
      <c r="D35" s="273" t="s">
        <v>475</v>
      </c>
      <c r="E35" s="273" t="s">
        <v>700</v>
      </c>
      <c r="F35" s="272">
        <f t="shared" si="0"/>
        <v>248</v>
      </c>
      <c r="M35" s="370" t="s">
        <v>412</v>
      </c>
      <c r="N35" s="225">
        <v>8776</v>
      </c>
      <c r="O35" s="225">
        <v>25449962</v>
      </c>
      <c r="P35" s="225">
        <v>8883</v>
      </c>
      <c r="Q35" s="225">
        <v>27281864</v>
      </c>
      <c r="R35" s="369"/>
      <c r="S35" s="369"/>
      <c r="T35" s="369"/>
      <c r="U35" s="369"/>
    </row>
    <row r="36" spans="1:21" ht="15" x14ac:dyDescent="0.25">
      <c r="A36" s="273" t="s">
        <v>494</v>
      </c>
      <c r="B36" s="273" t="s">
        <v>474</v>
      </c>
      <c r="C36" s="273" t="s">
        <v>89</v>
      </c>
      <c r="D36" s="273" t="s">
        <v>476</v>
      </c>
      <c r="E36" s="273" t="s">
        <v>699</v>
      </c>
      <c r="F36" s="272">
        <f t="shared" si="0"/>
        <v>337</v>
      </c>
      <c r="M36" s="370" t="s">
        <v>413</v>
      </c>
      <c r="N36" s="225">
        <v>300161</v>
      </c>
      <c r="O36" s="225">
        <v>49669258</v>
      </c>
      <c r="P36" s="225">
        <v>288446</v>
      </c>
      <c r="Q36" s="225">
        <v>51293004</v>
      </c>
      <c r="R36" s="369"/>
      <c r="S36" s="369"/>
      <c r="T36" s="369"/>
      <c r="U36" s="369"/>
    </row>
    <row r="37" spans="1:21" ht="15" x14ac:dyDescent="0.25">
      <c r="A37" s="273" t="s">
        <v>494</v>
      </c>
      <c r="B37" s="273" t="s">
        <v>477</v>
      </c>
      <c r="C37" s="273" t="s">
        <v>89</v>
      </c>
      <c r="D37" s="273" t="s">
        <v>478</v>
      </c>
      <c r="E37" s="273" t="s">
        <v>698</v>
      </c>
      <c r="F37" s="272">
        <f t="shared" si="0"/>
        <v>151</v>
      </c>
      <c r="M37" s="370" t="s">
        <v>414</v>
      </c>
      <c r="N37" s="225">
        <v>45821</v>
      </c>
      <c r="O37" s="225">
        <v>5104149</v>
      </c>
      <c r="P37" s="225">
        <v>50130</v>
      </c>
      <c r="Q37" s="225">
        <v>5527039</v>
      </c>
      <c r="R37" s="369"/>
      <c r="S37" s="369"/>
      <c r="T37" s="369"/>
      <c r="U37" s="369"/>
    </row>
    <row r="38" spans="1:21" ht="13.5" x14ac:dyDescent="0.25">
      <c r="A38" s="273" t="s">
        <v>494</v>
      </c>
      <c r="B38" s="273" t="s">
        <v>477</v>
      </c>
      <c r="C38" s="273" t="s">
        <v>89</v>
      </c>
      <c r="D38" s="273" t="s">
        <v>479</v>
      </c>
      <c r="E38" s="273" t="s">
        <v>697</v>
      </c>
      <c r="F38" s="272">
        <f t="shared" si="0"/>
        <v>57</v>
      </c>
      <c r="N38" s="371">
        <f>SUM(N5:N37)</f>
        <v>5681741</v>
      </c>
      <c r="O38" s="371">
        <f t="shared" ref="O38:Q38" si="1">SUM(O5:O37)</f>
        <v>1556516788</v>
      </c>
      <c r="P38" s="371">
        <f t="shared" si="1"/>
        <v>5881047</v>
      </c>
      <c r="Q38" s="371">
        <f t="shared" si="1"/>
        <v>1622886792</v>
      </c>
    </row>
    <row r="39" spans="1:21" ht="13.5" x14ac:dyDescent="0.25">
      <c r="A39" s="273" t="s">
        <v>494</v>
      </c>
      <c r="B39" s="273" t="s">
        <v>480</v>
      </c>
      <c r="C39" s="273" t="s">
        <v>89</v>
      </c>
      <c r="D39" s="273" t="s">
        <v>481</v>
      </c>
      <c r="E39" s="273" t="s">
        <v>696</v>
      </c>
      <c r="F39" s="272">
        <f t="shared" si="0"/>
        <v>343</v>
      </c>
    </row>
    <row r="40" spans="1:21" ht="13.5" x14ac:dyDescent="0.25">
      <c r="A40" s="273" t="s">
        <v>494</v>
      </c>
      <c r="B40" s="273" t="s">
        <v>482</v>
      </c>
      <c r="C40" s="273" t="s">
        <v>89</v>
      </c>
      <c r="D40" s="273" t="s">
        <v>483</v>
      </c>
      <c r="E40" s="273" t="s">
        <v>645</v>
      </c>
      <c r="F40" s="272">
        <f t="shared" si="0"/>
        <v>325</v>
      </c>
    </row>
    <row r="41" spans="1:21" ht="13.5" x14ac:dyDescent="0.25">
      <c r="A41" s="273" t="s">
        <v>494</v>
      </c>
      <c r="B41" s="273" t="s">
        <v>484</v>
      </c>
      <c r="C41" s="273" t="s">
        <v>92</v>
      </c>
      <c r="D41" s="273" t="s">
        <v>485</v>
      </c>
      <c r="E41" s="273" t="s">
        <v>695</v>
      </c>
      <c r="F41" s="272">
        <f t="shared" si="0"/>
        <v>683</v>
      </c>
    </row>
    <row r="42" spans="1:21" ht="13.5" x14ac:dyDescent="0.25">
      <c r="A42" s="273" t="s">
        <v>494</v>
      </c>
      <c r="B42" s="273" t="s">
        <v>486</v>
      </c>
      <c r="C42" s="273" t="s">
        <v>89</v>
      </c>
      <c r="D42" s="273" t="s">
        <v>487</v>
      </c>
      <c r="E42" s="273" t="s">
        <v>694</v>
      </c>
      <c r="F42" s="272">
        <f t="shared" si="0"/>
        <v>283</v>
      </c>
    </row>
    <row r="43" spans="1:21" ht="13.5" x14ac:dyDescent="0.25">
      <c r="A43" s="273" t="s">
        <v>494</v>
      </c>
      <c r="B43" s="273" t="s">
        <v>486</v>
      </c>
      <c r="C43" s="273" t="s">
        <v>89</v>
      </c>
      <c r="D43" s="273" t="s">
        <v>488</v>
      </c>
      <c r="E43" s="273" t="s">
        <v>693</v>
      </c>
      <c r="F43" s="272">
        <f t="shared" si="0"/>
        <v>50</v>
      </c>
    </row>
    <row r="44" spans="1:21" ht="13.5" x14ac:dyDescent="0.25">
      <c r="A44" s="273" t="s">
        <v>494</v>
      </c>
      <c r="B44" s="273" t="s">
        <v>486</v>
      </c>
      <c r="C44" s="273" t="s">
        <v>89</v>
      </c>
      <c r="D44" s="273" t="s">
        <v>489</v>
      </c>
      <c r="E44" s="273" t="s">
        <v>186</v>
      </c>
      <c r="F44" s="272">
        <f t="shared" si="0"/>
        <v>20</v>
      </c>
    </row>
    <row r="45" spans="1:21" ht="13.5" x14ac:dyDescent="0.25">
      <c r="A45" s="273" t="s">
        <v>494</v>
      </c>
      <c r="B45" s="273" t="s">
        <v>490</v>
      </c>
      <c r="C45" s="273" t="s">
        <v>89</v>
      </c>
      <c r="D45" s="273" t="s">
        <v>491</v>
      </c>
      <c r="E45" s="273" t="s">
        <v>410</v>
      </c>
      <c r="F45" s="272">
        <f t="shared" si="0"/>
        <v>44</v>
      </c>
    </row>
    <row r="46" spans="1:21" ht="13.5" x14ac:dyDescent="0.25">
      <c r="A46" s="273" t="s">
        <v>495</v>
      </c>
      <c r="B46" s="273" t="s">
        <v>474</v>
      </c>
      <c r="C46" s="273" t="s">
        <v>89</v>
      </c>
      <c r="D46" s="273" t="s">
        <v>475</v>
      </c>
      <c r="E46" s="273" t="s">
        <v>396</v>
      </c>
      <c r="F46" s="272">
        <f t="shared" si="0"/>
        <v>3</v>
      </c>
    </row>
    <row r="47" spans="1:21" ht="13.5" x14ac:dyDescent="0.25">
      <c r="A47" s="273" t="s">
        <v>495</v>
      </c>
      <c r="B47" s="273" t="s">
        <v>474</v>
      </c>
      <c r="C47" s="273" t="s">
        <v>89</v>
      </c>
      <c r="D47" s="273" t="s">
        <v>476</v>
      </c>
      <c r="E47" s="273" t="s">
        <v>395</v>
      </c>
      <c r="F47" s="272">
        <f t="shared" si="0"/>
        <v>2</v>
      </c>
    </row>
    <row r="48" spans="1:21" ht="13.5" x14ac:dyDescent="0.25">
      <c r="A48" s="273" t="s">
        <v>495</v>
      </c>
      <c r="B48" s="273" t="s">
        <v>480</v>
      </c>
      <c r="C48" s="273" t="s">
        <v>89</v>
      </c>
      <c r="D48" s="273" t="s">
        <v>481</v>
      </c>
      <c r="E48" s="273" t="s">
        <v>396</v>
      </c>
      <c r="F48" s="272">
        <f t="shared" si="0"/>
        <v>3</v>
      </c>
    </row>
    <row r="49" spans="1:6" ht="13.5" x14ac:dyDescent="0.25">
      <c r="A49" s="273" t="s">
        <v>495</v>
      </c>
      <c r="B49" s="273" t="s">
        <v>486</v>
      </c>
      <c r="C49" s="273" t="s">
        <v>89</v>
      </c>
      <c r="D49" s="273" t="s">
        <v>487</v>
      </c>
      <c r="E49" s="273" t="s">
        <v>395</v>
      </c>
      <c r="F49" s="272">
        <f t="shared" si="0"/>
        <v>2</v>
      </c>
    </row>
    <row r="50" spans="1:6" ht="13.5" x14ac:dyDescent="0.25">
      <c r="A50" s="273" t="s">
        <v>495</v>
      </c>
      <c r="B50" s="273" t="s">
        <v>486</v>
      </c>
      <c r="C50" s="273" t="s">
        <v>89</v>
      </c>
      <c r="D50" s="273" t="s">
        <v>488</v>
      </c>
      <c r="E50" s="273" t="s">
        <v>395</v>
      </c>
      <c r="F50" s="272">
        <f t="shared" si="0"/>
        <v>2</v>
      </c>
    </row>
    <row r="51" spans="1:6" ht="13.5" x14ac:dyDescent="0.25">
      <c r="A51" s="273" t="s">
        <v>496</v>
      </c>
      <c r="B51" s="273" t="s">
        <v>474</v>
      </c>
      <c r="C51" s="273" t="s">
        <v>89</v>
      </c>
      <c r="D51" s="273" t="s">
        <v>475</v>
      </c>
      <c r="E51" s="273" t="s">
        <v>692</v>
      </c>
      <c r="F51" s="272">
        <f t="shared" si="0"/>
        <v>1007</v>
      </c>
    </row>
    <row r="52" spans="1:6" ht="13.5" x14ac:dyDescent="0.25">
      <c r="A52" s="273" t="s">
        <v>496</v>
      </c>
      <c r="B52" s="273" t="s">
        <v>474</v>
      </c>
      <c r="C52" s="273" t="s">
        <v>89</v>
      </c>
      <c r="D52" s="273" t="s">
        <v>476</v>
      </c>
      <c r="E52" s="273" t="s">
        <v>691</v>
      </c>
      <c r="F52" s="272">
        <f t="shared" si="0"/>
        <v>1242</v>
      </c>
    </row>
    <row r="53" spans="1:6" ht="13.5" x14ac:dyDescent="0.25">
      <c r="A53" s="273" t="s">
        <v>496</v>
      </c>
      <c r="B53" s="273" t="s">
        <v>477</v>
      </c>
      <c r="C53" s="273" t="s">
        <v>89</v>
      </c>
      <c r="D53" s="273" t="s">
        <v>478</v>
      </c>
      <c r="E53" s="273" t="s">
        <v>690</v>
      </c>
      <c r="F53" s="272">
        <f t="shared" si="0"/>
        <v>559</v>
      </c>
    </row>
    <row r="54" spans="1:6" ht="13.5" x14ac:dyDescent="0.25">
      <c r="A54" s="273" t="s">
        <v>496</v>
      </c>
      <c r="B54" s="273" t="s">
        <v>477</v>
      </c>
      <c r="C54" s="273" t="s">
        <v>89</v>
      </c>
      <c r="D54" s="273" t="s">
        <v>479</v>
      </c>
      <c r="E54" s="273" t="s">
        <v>689</v>
      </c>
      <c r="F54" s="272">
        <f t="shared" si="0"/>
        <v>197</v>
      </c>
    </row>
    <row r="55" spans="1:6" ht="13.5" x14ac:dyDescent="0.25">
      <c r="A55" s="273" t="s">
        <v>496</v>
      </c>
      <c r="B55" s="273" t="s">
        <v>480</v>
      </c>
      <c r="C55" s="273" t="s">
        <v>89</v>
      </c>
      <c r="D55" s="273" t="s">
        <v>481</v>
      </c>
      <c r="E55" s="273" t="s">
        <v>688</v>
      </c>
      <c r="F55" s="272">
        <f t="shared" si="0"/>
        <v>1237</v>
      </c>
    </row>
    <row r="56" spans="1:6" ht="13.5" x14ac:dyDescent="0.25">
      <c r="A56" s="273" t="s">
        <v>496</v>
      </c>
      <c r="B56" s="273" t="s">
        <v>482</v>
      </c>
      <c r="C56" s="273" t="s">
        <v>89</v>
      </c>
      <c r="D56" s="273" t="s">
        <v>483</v>
      </c>
      <c r="E56" s="273" t="s">
        <v>687</v>
      </c>
      <c r="F56" s="272">
        <f t="shared" si="0"/>
        <v>1374</v>
      </c>
    </row>
    <row r="57" spans="1:6" ht="13.5" x14ac:dyDescent="0.25">
      <c r="A57" s="273" t="s">
        <v>496</v>
      </c>
      <c r="B57" s="273" t="s">
        <v>484</v>
      </c>
      <c r="C57" s="273" t="s">
        <v>92</v>
      </c>
      <c r="D57" s="273" t="s">
        <v>485</v>
      </c>
      <c r="E57" s="273" t="s">
        <v>686</v>
      </c>
      <c r="F57" s="272">
        <f t="shared" si="0"/>
        <v>2024</v>
      </c>
    </row>
    <row r="58" spans="1:6" ht="13.5" x14ac:dyDescent="0.25">
      <c r="A58" s="273" t="s">
        <v>496</v>
      </c>
      <c r="B58" s="273" t="s">
        <v>486</v>
      </c>
      <c r="C58" s="273" t="s">
        <v>89</v>
      </c>
      <c r="D58" s="273" t="s">
        <v>487</v>
      </c>
      <c r="E58" s="273" t="s">
        <v>685</v>
      </c>
      <c r="F58" s="272">
        <f t="shared" si="0"/>
        <v>859</v>
      </c>
    </row>
    <row r="59" spans="1:6" ht="13.5" x14ac:dyDescent="0.25">
      <c r="A59" s="273" t="s">
        <v>496</v>
      </c>
      <c r="B59" s="273" t="s">
        <v>486</v>
      </c>
      <c r="C59" s="273" t="s">
        <v>89</v>
      </c>
      <c r="D59" s="273" t="s">
        <v>488</v>
      </c>
      <c r="E59" s="273" t="s">
        <v>493</v>
      </c>
      <c r="F59" s="272">
        <f t="shared" si="0"/>
        <v>205</v>
      </c>
    </row>
    <row r="60" spans="1:6" ht="13.5" x14ac:dyDescent="0.25">
      <c r="A60" s="273" t="s">
        <v>496</v>
      </c>
      <c r="B60" s="273" t="s">
        <v>486</v>
      </c>
      <c r="C60" s="273" t="s">
        <v>89</v>
      </c>
      <c r="D60" s="273" t="s">
        <v>489</v>
      </c>
      <c r="E60" s="273" t="s">
        <v>684</v>
      </c>
      <c r="F60" s="272">
        <f t="shared" si="0"/>
        <v>84</v>
      </c>
    </row>
    <row r="61" spans="1:6" ht="13.5" x14ac:dyDescent="0.25">
      <c r="A61" s="273" t="s">
        <v>496</v>
      </c>
      <c r="B61" s="273" t="s">
        <v>490</v>
      </c>
      <c r="C61" s="273" t="s">
        <v>89</v>
      </c>
      <c r="D61" s="273" t="s">
        <v>491</v>
      </c>
      <c r="E61" s="273" t="s">
        <v>683</v>
      </c>
      <c r="F61" s="272">
        <f t="shared" si="0"/>
        <v>278</v>
      </c>
    </row>
    <row r="62" spans="1:6" ht="13.5" x14ac:dyDescent="0.25">
      <c r="A62" s="273" t="s">
        <v>497</v>
      </c>
      <c r="B62" s="273" t="s">
        <v>474</v>
      </c>
      <c r="C62" s="273" t="s">
        <v>89</v>
      </c>
      <c r="D62" s="273" t="s">
        <v>475</v>
      </c>
      <c r="E62" s="273" t="s">
        <v>682</v>
      </c>
      <c r="F62" s="272">
        <f t="shared" si="0"/>
        <v>53</v>
      </c>
    </row>
    <row r="63" spans="1:6" ht="13.5" x14ac:dyDescent="0.25">
      <c r="A63" s="273" t="s">
        <v>497</v>
      </c>
      <c r="B63" s="273" t="s">
        <v>474</v>
      </c>
      <c r="C63" s="273" t="s">
        <v>89</v>
      </c>
      <c r="D63" s="273" t="s">
        <v>476</v>
      </c>
      <c r="E63" s="273" t="s">
        <v>413</v>
      </c>
      <c r="F63" s="272">
        <f t="shared" si="0"/>
        <v>47</v>
      </c>
    </row>
    <row r="64" spans="1:6" ht="13.5" x14ac:dyDescent="0.25">
      <c r="A64" s="273" t="s">
        <v>497</v>
      </c>
      <c r="B64" s="273" t="s">
        <v>477</v>
      </c>
      <c r="C64" s="273" t="s">
        <v>89</v>
      </c>
      <c r="D64" s="273" t="s">
        <v>478</v>
      </c>
      <c r="E64" s="273" t="s">
        <v>402</v>
      </c>
      <c r="F64" s="272">
        <f t="shared" si="0"/>
        <v>9</v>
      </c>
    </row>
    <row r="65" spans="1:6" ht="13.5" x14ac:dyDescent="0.25">
      <c r="A65" s="273" t="s">
        <v>497</v>
      </c>
      <c r="B65" s="273" t="s">
        <v>477</v>
      </c>
      <c r="C65" s="273" t="s">
        <v>89</v>
      </c>
      <c r="D65" s="273" t="s">
        <v>479</v>
      </c>
      <c r="E65" s="273" t="s">
        <v>399</v>
      </c>
      <c r="F65" s="272">
        <f t="shared" si="0"/>
        <v>6</v>
      </c>
    </row>
    <row r="66" spans="1:6" ht="13.5" x14ac:dyDescent="0.25">
      <c r="A66" s="273" t="s">
        <v>497</v>
      </c>
      <c r="B66" s="273" t="s">
        <v>480</v>
      </c>
      <c r="C66" s="273" t="s">
        <v>89</v>
      </c>
      <c r="D66" s="273" t="s">
        <v>481</v>
      </c>
      <c r="E66" s="273" t="s">
        <v>681</v>
      </c>
      <c r="F66" s="272">
        <f t="shared" si="0"/>
        <v>35</v>
      </c>
    </row>
    <row r="67" spans="1:6" ht="13.5" x14ac:dyDescent="0.25">
      <c r="A67" s="273" t="s">
        <v>497</v>
      </c>
      <c r="B67" s="273" t="s">
        <v>482</v>
      </c>
      <c r="C67" s="273" t="s">
        <v>89</v>
      </c>
      <c r="D67" s="273" t="s">
        <v>483</v>
      </c>
      <c r="E67" s="273" t="s">
        <v>430</v>
      </c>
      <c r="F67" s="272">
        <f t="shared" ref="F67:F82" si="2">E67*$F$1</f>
        <v>37</v>
      </c>
    </row>
    <row r="68" spans="1:6" ht="13.5" x14ac:dyDescent="0.25">
      <c r="A68" s="273" t="s">
        <v>497</v>
      </c>
      <c r="B68" s="273" t="s">
        <v>484</v>
      </c>
      <c r="C68" s="273" t="s">
        <v>92</v>
      </c>
      <c r="D68" s="273" t="s">
        <v>485</v>
      </c>
      <c r="E68" s="273" t="s">
        <v>680</v>
      </c>
      <c r="F68" s="272">
        <f t="shared" si="2"/>
        <v>75</v>
      </c>
    </row>
    <row r="69" spans="1:6" ht="13.5" x14ac:dyDescent="0.25">
      <c r="A69" s="273" t="s">
        <v>497</v>
      </c>
      <c r="B69" s="273" t="s">
        <v>486</v>
      </c>
      <c r="C69" s="273" t="s">
        <v>89</v>
      </c>
      <c r="D69" s="273" t="s">
        <v>487</v>
      </c>
      <c r="E69" s="273" t="s">
        <v>679</v>
      </c>
      <c r="F69" s="272">
        <f t="shared" si="2"/>
        <v>31</v>
      </c>
    </row>
    <row r="70" spans="1:6" ht="13.5" x14ac:dyDescent="0.25">
      <c r="A70" s="273" t="s">
        <v>497</v>
      </c>
      <c r="B70" s="273" t="s">
        <v>486</v>
      </c>
      <c r="C70" s="273" t="s">
        <v>89</v>
      </c>
      <c r="D70" s="273" t="s">
        <v>488</v>
      </c>
      <c r="E70" s="273" t="s">
        <v>175</v>
      </c>
      <c r="F70" s="272">
        <f t="shared" si="2"/>
        <v>12</v>
      </c>
    </row>
    <row r="71" spans="1:6" ht="13.5" x14ac:dyDescent="0.25">
      <c r="A71" s="273" t="s">
        <v>497</v>
      </c>
      <c r="B71" s="273" t="s">
        <v>486</v>
      </c>
      <c r="C71" s="273" t="s">
        <v>89</v>
      </c>
      <c r="D71" s="273" t="s">
        <v>489</v>
      </c>
      <c r="E71" s="273" t="s">
        <v>106</v>
      </c>
      <c r="F71" s="272">
        <f t="shared" si="2"/>
        <v>10</v>
      </c>
    </row>
    <row r="72" spans="1:6" ht="13.5" x14ac:dyDescent="0.25">
      <c r="A72" s="273" t="s">
        <v>497</v>
      </c>
      <c r="B72" s="273" t="s">
        <v>490</v>
      </c>
      <c r="C72" s="273" t="s">
        <v>89</v>
      </c>
      <c r="D72" s="273" t="s">
        <v>491</v>
      </c>
      <c r="E72" s="273" t="s">
        <v>395</v>
      </c>
      <c r="F72" s="272">
        <f t="shared" si="2"/>
        <v>2</v>
      </c>
    </row>
    <row r="73" spans="1:6" ht="13.5" x14ac:dyDescent="0.25">
      <c r="A73" s="273" t="s">
        <v>498</v>
      </c>
      <c r="B73" s="273" t="s">
        <v>474</v>
      </c>
      <c r="C73" s="273" t="s">
        <v>89</v>
      </c>
      <c r="D73" s="273" t="s">
        <v>475</v>
      </c>
      <c r="E73" s="273" t="s">
        <v>175</v>
      </c>
      <c r="F73" s="272">
        <f t="shared" si="2"/>
        <v>12</v>
      </c>
    </row>
    <row r="74" spans="1:6" ht="13.5" x14ac:dyDescent="0.25">
      <c r="A74" s="273" t="s">
        <v>498</v>
      </c>
      <c r="B74" s="273" t="s">
        <v>474</v>
      </c>
      <c r="C74" s="273" t="s">
        <v>89</v>
      </c>
      <c r="D74" s="273" t="s">
        <v>476</v>
      </c>
      <c r="E74" s="273" t="s">
        <v>400</v>
      </c>
      <c r="F74" s="272">
        <f t="shared" si="2"/>
        <v>7</v>
      </c>
    </row>
    <row r="75" spans="1:6" ht="13.5" x14ac:dyDescent="0.25">
      <c r="A75" s="273" t="s">
        <v>498</v>
      </c>
      <c r="B75" s="273" t="s">
        <v>477</v>
      </c>
      <c r="C75" s="273" t="s">
        <v>89</v>
      </c>
      <c r="D75" s="273" t="s">
        <v>478</v>
      </c>
      <c r="E75" s="273" t="s">
        <v>398</v>
      </c>
      <c r="F75" s="272">
        <f t="shared" si="2"/>
        <v>5</v>
      </c>
    </row>
    <row r="76" spans="1:6" ht="13.5" x14ac:dyDescent="0.25">
      <c r="A76" s="273" t="s">
        <v>498</v>
      </c>
      <c r="B76" s="273" t="s">
        <v>477</v>
      </c>
      <c r="C76" s="273" t="s">
        <v>89</v>
      </c>
      <c r="D76" s="273" t="s">
        <v>479</v>
      </c>
      <c r="E76" s="273" t="s">
        <v>394</v>
      </c>
      <c r="F76" s="272">
        <f t="shared" si="2"/>
        <v>1</v>
      </c>
    </row>
    <row r="77" spans="1:6" ht="13.5" x14ac:dyDescent="0.25">
      <c r="A77" s="273" t="s">
        <v>498</v>
      </c>
      <c r="B77" s="273" t="s">
        <v>480</v>
      </c>
      <c r="C77" s="273" t="s">
        <v>89</v>
      </c>
      <c r="D77" s="273" t="s">
        <v>481</v>
      </c>
      <c r="E77" s="273" t="s">
        <v>259</v>
      </c>
      <c r="F77" s="272">
        <f t="shared" si="2"/>
        <v>16</v>
      </c>
    </row>
    <row r="78" spans="1:6" ht="13.5" x14ac:dyDescent="0.25">
      <c r="A78" s="273" t="s">
        <v>498</v>
      </c>
      <c r="B78" s="273" t="s">
        <v>482</v>
      </c>
      <c r="C78" s="273" t="s">
        <v>89</v>
      </c>
      <c r="D78" s="273" t="s">
        <v>483</v>
      </c>
      <c r="E78" s="273" t="s">
        <v>399</v>
      </c>
      <c r="F78" s="272">
        <f t="shared" si="2"/>
        <v>6</v>
      </c>
    </row>
    <row r="79" spans="1:6" ht="13.5" x14ac:dyDescent="0.25">
      <c r="A79" s="273" t="s">
        <v>498</v>
      </c>
      <c r="B79" s="273" t="s">
        <v>486</v>
      </c>
      <c r="C79" s="273" t="s">
        <v>89</v>
      </c>
      <c r="D79" s="273" t="s">
        <v>487</v>
      </c>
      <c r="E79" s="273" t="s">
        <v>402</v>
      </c>
      <c r="F79" s="272">
        <f t="shared" si="2"/>
        <v>9</v>
      </c>
    </row>
    <row r="80" spans="1:6" ht="13.5" x14ac:dyDescent="0.25">
      <c r="A80" s="273" t="s">
        <v>498</v>
      </c>
      <c r="B80" s="273" t="s">
        <v>486</v>
      </c>
      <c r="C80" s="273" t="s">
        <v>89</v>
      </c>
      <c r="D80" s="273" t="s">
        <v>488</v>
      </c>
      <c r="E80" s="273" t="s">
        <v>400</v>
      </c>
      <c r="F80" s="272">
        <f t="shared" si="2"/>
        <v>7</v>
      </c>
    </row>
    <row r="81" spans="1:6" ht="13.5" x14ac:dyDescent="0.25">
      <c r="A81" s="273" t="s">
        <v>499</v>
      </c>
      <c r="B81" s="273" t="s">
        <v>477</v>
      </c>
      <c r="C81" s="273" t="s">
        <v>89</v>
      </c>
      <c r="D81" s="273" t="s">
        <v>479</v>
      </c>
      <c r="E81" s="273" t="s">
        <v>394</v>
      </c>
      <c r="F81" s="272">
        <f t="shared" si="2"/>
        <v>1</v>
      </c>
    </row>
    <row r="82" spans="1:6" ht="13.5" x14ac:dyDescent="0.25">
      <c r="A82" s="273" t="s">
        <v>499</v>
      </c>
      <c r="B82" s="273" t="s">
        <v>484</v>
      </c>
      <c r="C82" s="273" t="s">
        <v>92</v>
      </c>
      <c r="D82" s="273" t="s">
        <v>485</v>
      </c>
      <c r="E82" s="273" t="s">
        <v>396</v>
      </c>
      <c r="F82" s="272">
        <f t="shared" si="2"/>
        <v>3</v>
      </c>
    </row>
    <row r="83" spans="1:6" x14ac:dyDescent="0.2">
      <c r="B83" s="272" t="s">
        <v>727</v>
      </c>
      <c r="F83" s="272">
        <f>SUM(F2:F82)</f>
        <v>45126</v>
      </c>
    </row>
  </sheetData>
  <mergeCells count="4">
    <mergeCell ref="M2:M3"/>
    <mergeCell ref="O2:Q2"/>
    <mergeCell ref="N3:O3"/>
    <mergeCell ref="P3:Q3"/>
  </mergeCell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1"/>
  <sheetViews>
    <sheetView workbookViewId="0">
      <selection activeCell="I27" sqref="I27"/>
    </sheetView>
  </sheetViews>
  <sheetFormatPr defaultRowHeight="15" x14ac:dyDescent="0.25"/>
  <cols>
    <col min="3" max="3" width="25.85546875" customWidth="1"/>
    <col min="5" max="5" width="21" customWidth="1"/>
    <col min="6" max="6" width="20.42578125" customWidth="1"/>
    <col min="9" max="9" width="13" customWidth="1"/>
    <col min="10" max="10" width="15.5703125" customWidth="1"/>
  </cols>
  <sheetData>
    <row r="2" spans="2:22" ht="18.75" x14ac:dyDescent="0.3">
      <c r="B2" s="625" t="s">
        <v>501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7"/>
    </row>
    <row r="3" spans="2:22" x14ac:dyDescent="0.25"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</row>
    <row r="4" spans="2:22" x14ac:dyDescent="0.25">
      <c r="B4" s="379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1"/>
    </row>
    <row r="5" spans="2:22" ht="15.75" thickBot="1" x14ac:dyDescent="0.3">
      <c r="B5" s="382"/>
      <c r="C5" s="378"/>
      <c r="D5" s="378"/>
      <c r="E5" s="378" t="s">
        <v>502</v>
      </c>
      <c r="F5" s="598" t="s">
        <v>459</v>
      </c>
      <c r="G5" s="599"/>
      <c r="H5" s="599"/>
      <c r="I5" s="594"/>
      <c r="J5" s="377"/>
      <c r="K5" s="378" t="s">
        <v>503</v>
      </c>
      <c r="L5" s="593" t="s">
        <v>504</v>
      </c>
      <c r="M5" s="594"/>
      <c r="N5" s="378" t="s">
        <v>505</v>
      </c>
      <c r="O5" s="593" t="s">
        <v>730</v>
      </c>
      <c r="P5" s="594"/>
      <c r="Q5" s="377"/>
      <c r="R5" s="378" t="s">
        <v>507</v>
      </c>
      <c r="S5" s="593" t="s">
        <v>508</v>
      </c>
      <c r="T5" s="600"/>
      <c r="U5" s="377"/>
      <c r="V5" s="383"/>
    </row>
    <row r="6" spans="2:22" x14ac:dyDescent="0.25">
      <c r="B6" s="382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83"/>
    </row>
    <row r="7" spans="2:22" x14ac:dyDescent="0.25">
      <c r="B7" s="382"/>
      <c r="C7" s="377"/>
      <c r="D7" s="621" t="s">
        <v>460</v>
      </c>
      <c r="E7" s="622"/>
      <c r="F7" s="613" t="s">
        <v>444</v>
      </c>
      <c r="G7" s="613" t="s">
        <v>288</v>
      </c>
      <c r="H7" s="616" t="s">
        <v>328</v>
      </c>
      <c r="I7" s="617"/>
      <c r="J7" s="617"/>
      <c r="K7" s="618"/>
      <c r="L7" s="613" t="s">
        <v>292</v>
      </c>
      <c r="M7" s="613" t="s">
        <v>461</v>
      </c>
      <c r="N7" s="616" t="s">
        <v>339</v>
      </c>
      <c r="O7" s="617"/>
      <c r="P7" s="617"/>
      <c r="Q7" s="617"/>
      <c r="R7" s="617"/>
      <c r="S7" s="617"/>
      <c r="T7" s="617"/>
      <c r="U7" s="618"/>
      <c r="V7" s="383"/>
    </row>
    <row r="8" spans="2:22" x14ac:dyDescent="0.25">
      <c r="B8" s="382"/>
      <c r="C8" s="377"/>
      <c r="D8" s="623"/>
      <c r="E8" s="624"/>
      <c r="F8" s="614"/>
      <c r="G8" s="614"/>
      <c r="H8" s="613" t="s">
        <v>293</v>
      </c>
      <c r="I8" s="613" t="s">
        <v>294</v>
      </c>
      <c r="J8" s="350" t="s">
        <v>295</v>
      </c>
      <c r="K8" s="350" t="s">
        <v>296</v>
      </c>
      <c r="L8" s="614"/>
      <c r="M8" s="614"/>
      <c r="N8" s="616" t="s">
        <v>462</v>
      </c>
      <c r="O8" s="617"/>
      <c r="P8" s="618"/>
      <c r="Q8" s="616" t="s">
        <v>463</v>
      </c>
      <c r="R8" s="617"/>
      <c r="S8" s="617"/>
      <c r="T8" s="618"/>
      <c r="U8" s="613" t="s">
        <v>300</v>
      </c>
      <c r="V8" s="383"/>
    </row>
    <row r="9" spans="2:22" ht="38.25" x14ac:dyDescent="0.25">
      <c r="B9" s="382"/>
      <c r="C9" s="385" t="s">
        <v>731</v>
      </c>
      <c r="D9" s="350" t="s">
        <v>417</v>
      </c>
      <c r="E9" s="350" t="s">
        <v>509</v>
      </c>
      <c r="F9" s="615"/>
      <c r="G9" s="615"/>
      <c r="H9" s="615"/>
      <c r="I9" s="615"/>
      <c r="J9" s="350" t="s">
        <v>300</v>
      </c>
      <c r="K9" s="350" t="s">
        <v>300</v>
      </c>
      <c r="L9" s="615"/>
      <c r="M9" s="615"/>
      <c r="N9" s="350" t="s">
        <v>301</v>
      </c>
      <c r="O9" s="350" t="s">
        <v>510</v>
      </c>
      <c r="P9" s="350" t="s">
        <v>511</v>
      </c>
      <c r="Q9" s="350" t="s">
        <v>302</v>
      </c>
      <c r="R9" s="350" t="s">
        <v>510</v>
      </c>
      <c r="S9" s="350" t="s">
        <v>511</v>
      </c>
      <c r="T9" s="350" t="s">
        <v>303</v>
      </c>
      <c r="U9" s="615"/>
      <c r="V9" s="383"/>
    </row>
    <row r="10" spans="2:22" x14ac:dyDescent="0.25">
      <c r="B10" s="382"/>
      <c r="C10" s="351" t="s">
        <v>459</v>
      </c>
      <c r="D10" s="384">
        <v>886</v>
      </c>
      <c r="E10" s="384">
        <v>80626</v>
      </c>
      <c r="F10" s="384">
        <v>69476</v>
      </c>
      <c r="G10" s="386">
        <v>7.9578059071730003</v>
      </c>
      <c r="H10" s="386">
        <v>59.602708803611698</v>
      </c>
      <c r="I10" s="386">
        <v>76.008981518797896</v>
      </c>
      <c r="J10" s="386">
        <v>76.374518157841393</v>
      </c>
      <c r="K10" s="386">
        <v>73.915569326103807</v>
      </c>
      <c r="L10" s="386">
        <v>30.599939704552298</v>
      </c>
      <c r="M10" s="386">
        <v>6636</v>
      </c>
      <c r="N10" s="384">
        <v>6638</v>
      </c>
      <c r="O10" s="384">
        <v>590</v>
      </c>
      <c r="P10" s="384">
        <v>3328</v>
      </c>
      <c r="Q10" s="384">
        <v>6431</v>
      </c>
      <c r="R10" s="384">
        <v>590</v>
      </c>
      <c r="S10" s="384">
        <v>3328</v>
      </c>
      <c r="T10" s="384">
        <v>203</v>
      </c>
      <c r="U10" s="386">
        <v>20.8014278311935</v>
      </c>
      <c r="V10" s="383"/>
    </row>
    <row r="15" spans="2:22" x14ac:dyDescent="0.25">
      <c r="C15" s="335" t="s">
        <v>513</v>
      </c>
      <c r="G15" s="335" t="s">
        <v>516</v>
      </c>
    </row>
    <row r="16" spans="2:22" x14ac:dyDescent="0.25">
      <c r="C16" s="354" t="s">
        <v>433</v>
      </c>
      <c r="D16" s="335"/>
      <c r="E16" s="335"/>
      <c r="G16" s="354" t="s">
        <v>434</v>
      </c>
      <c r="H16" s="354" t="s">
        <v>433</v>
      </c>
      <c r="I16" s="335"/>
      <c r="J16" s="335"/>
    </row>
    <row r="17" spans="3:11" x14ac:dyDescent="0.25">
      <c r="C17" s="335"/>
      <c r="D17" s="335"/>
      <c r="E17" s="352" t="s">
        <v>387</v>
      </c>
      <c r="G17" s="335"/>
      <c r="H17" s="335"/>
      <c r="I17" s="352" t="s">
        <v>387</v>
      </c>
      <c r="J17" s="352" t="s">
        <v>387</v>
      </c>
    </row>
    <row r="18" spans="3:11" x14ac:dyDescent="0.25">
      <c r="C18" s="335"/>
      <c r="D18" s="335"/>
      <c r="E18" s="354" t="s">
        <v>433</v>
      </c>
      <c r="G18" s="335"/>
      <c r="H18" s="335"/>
      <c r="I18" s="354" t="s">
        <v>434</v>
      </c>
      <c r="J18" s="354" t="s">
        <v>433</v>
      </c>
    </row>
    <row r="19" spans="3:11" x14ac:dyDescent="0.25">
      <c r="C19" s="628" t="s">
        <v>387</v>
      </c>
      <c r="D19" s="628"/>
      <c r="E19" s="353">
        <v>6051</v>
      </c>
      <c r="G19" s="628" t="s">
        <v>387</v>
      </c>
      <c r="H19" s="628"/>
      <c r="I19" s="353">
        <v>291348</v>
      </c>
      <c r="J19" s="353">
        <v>65233</v>
      </c>
    </row>
    <row r="20" spans="3:11" x14ac:dyDescent="0.25">
      <c r="G20" s="265" t="s">
        <v>517</v>
      </c>
      <c r="H20" s="266"/>
      <c r="I20" s="151">
        <f>'1-3_2020 přehled dle VS '!F77</f>
        <v>10443</v>
      </c>
      <c r="J20" s="151">
        <v>7011</v>
      </c>
      <c r="K20" s="335" t="s">
        <v>452</v>
      </c>
    </row>
    <row r="21" spans="3:11" x14ac:dyDescent="0.25">
      <c r="H21" s="335" t="s">
        <v>514</v>
      </c>
      <c r="I21" s="188">
        <f>SUM(I19:I20)</f>
        <v>301791</v>
      </c>
      <c r="J21" s="188">
        <f>SUM(J19:J20)</f>
        <v>72244</v>
      </c>
    </row>
  </sheetData>
  <mergeCells count="19">
    <mergeCell ref="L5:M5"/>
    <mergeCell ref="B2:V2"/>
    <mergeCell ref="O5:P5"/>
    <mergeCell ref="F5:I5"/>
    <mergeCell ref="S5:T5"/>
    <mergeCell ref="N8:P8"/>
    <mergeCell ref="Q8:T8"/>
    <mergeCell ref="U8:U9"/>
    <mergeCell ref="C19:D19"/>
    <mergeCell ref="G19:H19"/>
    <mergeCell ref="D7:E8"/>
    <mergeCell ref="F7:F9"/>
    <mergeCell ref="G7:G9"/>
    <mergeCell ref="H7:K7"/>
    <mergeCell ref="H8:H9"/>
    <mergeCell ref="I8:I9"/>
    <mergeCell ref="L7:L9"/>
    <mergeCell ref="M7:M9"/>
    <mergeCell ref="N7:U7"/>
  </mergeCells>
  <pageMargins left="0.7" right="0.7" top="0.78740157499999996" bottom="0.78740157499999996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workbookViewId="0">
      <selection activeCell="N1" sqref="N1:N2"/>
    </sheetView>
  </sheetViews>
  <sheetFormatPr defaultRowHeight="15" x14ac:dyDescent="0.25"/>
  <cols>
    <col min="16" max="17" width="12.28515625" customWidth="1"/>
    <col min="18" max="18" width="11.28515625" customWidth="1"/>
    <col min="19" max="19" width="11.5703125" customWidth="1"/>
  </cols>
  <sheetData>
    <row r="1" spans="1:28" x14ac:dyDescent="0.25">
      <c r="A1" s="186" t="s">
        <v>349</v>
      </c>
      <c r="B1" s="186" t="s">
        <v>350</v>
      </c>
      <c r="C1" s="186" t="s">
        <v>351</v>
      </c>
      <c r="D1" s="186" t="s">
        <v>352</v>
      </c>
      <c r="E1" s="186" t="s">
        <v>353</v>
      </c>
      <c r="F1">
        <v>1</v>
      </c>
      <c r="N1" s="602"/>
      <c r="O1" s="174" t="s">
        <v>429</v>
      </c>
      <c r="P1" s="602"/>
      <c r="Q1" s="602"/>
      <c r="R1" s="602"/>
      <c r="S1" s="602"/>
      <c r="T1" s="373"/>
      <c r="U1" s="373"/>
      <c r="V1" s="373"/>
      <c r="W1" s="373"/>
      <c r="X1" s="373"/>
      <c r="Y1" s="373"/>
      <c r="Z1" s="373"/>
      <c r="AA1" s="373"/>
      <c r="AB1" s="373"/>
    </row>
    <row r="2" spans="1:28" x14ac:dyDescent="0.25">
      <c r="A2" s="319" t="s">
        <v>473</v>
      </c>
      <c r="B2" s="319" t="s">
        <v>474</v>
      </c>
      <c r="C2" s="319" t="s">
        <v>89</v>
      </c>
      <c r="D2" s="319" t="s">
        <v>475</v>
      </c>
      <c r="E2" s="319" t="s">
        <v>734</v>
      </c>
      <c r="F2">
        <f>E2*$F$1</f>
        <v>896</v>
      </c>
      <c r="N2" s="602"/>
      <c r="O2" s="603" t="s">
        <v>732</v>
      </c>
      <c r="P2" s="603"/>
      <c r="Q2" s="603"/>
      <c r="R2" s="603"/>
      <c r="S2" s="603"/>
      <c r="T2" s="373"/>
      <c r="U2" s="373"/>
      <c r="V2" s="373"/>
      <c r="W2" s="373"/>
      <c r="X2" s="373"/>
      <c r="Y2" s="373"/>
      <c r="Z2" s="373"/>
      <c r="AA2" s="373"/>
      <c r="AB2" s="373"/>
    </row>
    <row r="3" spans="1:28" x14ac:dyDescent="0.25">
      <c r="A3" s="319" t="s">
        <v>473</v>
      </c>
      <c r="B3" s="319" t="s">
        <v>474</v>
      </c>
      <c r="C3" s="319" t="s">
        <v>89</v>
      </c>
      <c r="D3" s="319" t="s">
        <v>476</v>
      </c>
      <c r="E3" s="319" t="s">
        <v>735</v>
      </c>
      <c r="F3" s="335">
        <f t="shared" ref="F3:F66" si="0">E3*$F$1</f>
        <v>815</v>
      </c>
      <c r="N3" s="174" t="s">
        <v>392</v>
      </c>
      <c r="O3" s="374" t="s">
        <v>393</v>
      </c>
      <c r="P3" s="374" t="s">
        <v>669</v>
      </c>
      <c r="Q3" s="374" t="s">
        <v>670</v>
      </c>
      <c r="R3" s="374" t="s">
        <v>671</v>
      </c>
      <c r="S3" s="374" t="s">
        <v>672</v>
      </c>
      <c r="T3" s="373"/>
      <c r="U3" s="373"/>
      <c r="V3" s="373"/>
      <c r="W3" s="373"/>
      <c r="X3" s="373"/>
      <c r="Y3" s="373"/>
      <c r="Z3" s="373"/>
      <c r="AA3" s="373"/>
      <c r="AB3" s="373"/>
    </row>
    <row r="4" spans="1:28" x14ac:dyDescent="0.25">
      <c r="A4" s="319" t="s">
        <v>473</v>
      </c>
      <c r="B4" s="319" t="s">
        <v>477</v>
      </c>
      <c r="C4" s="319" t="s">
        <v>89</v>
      </c>
      <c r="D4" s="319" t="s">
        <v>478</v>
      </c>
      <c r="E4" s="319" t="s">
        <v>736</v>
      </c>
      <c r="F4" s="335">
        <f t="shared" si="0"/>
        <v>368</v>
      </c>
      <c r="N4" s="374" t="s">
        <v>394</v>
      </c>
      <c r="O4" s="225">
        <v>44586</v>
      </c>
      <c r="P4" s="225">
        <v>39746834</v>
      </c>
      <c r="Q4" s="225">
        <v>630225</v>
      </c>
      <c r="R4" s="225">
        <v>1033605</v>
      </c>
      <c r="S4" s="225">
        <v>0</v>
      </c>
      <c r="T4" s="373"/>
      <c r="U4" s="373"/>
      <c r="V4" s="373"/>
      <c r="W4" s="373"/>
      <c r="X4" s="373"/>
      <c r="Y4" s="373"/>
      <c r="Z4" s="373"/>
      <c r="AA4" s="373"/>
      <c r="AB4" s="373"/>
    </row>
    <row r="5" spans="1:28" x14ac:dyDescent="0.25">
      <c r="A5" s="319" t="s">
        <v>473</v>
      </c>
      <c r="B5" s="319" t="s">
        <v>477</v>
      </c>
      <c r="C5" s="319" t="s">
        <v>89</v>
      </c>
      <c r="D5" s="319" t="s">
        <v>479</v>
      </c>
      <c r="E5" s="319" t="s">
        <v>737</v>
      </c>
      <c r="F5" s="335">
        <f t="shared" si="0"/>
        <v>187</v>
      </c>
      <c r="N5" s="374" t="s">
        <v>395</v>
      </c>
      <c r="O5" s="225">
        <v>66497</v>
      </c>
      <c r="P5" s="225">
        <v>50212914</v>
      </c>
      <c r="Q5" s="225">
        <v>757200</v>
      </c>
      <c r="R5" s="225">
        <v>327285</v>
      </c>
      <c r="S5" s="225">
        <v>0</v>
      </c>
      <c r="T5" s="373"/>
      <c r="U5" s="373"/>
      <c r="V5" s="373"/>
      <c r="W5" s="373"/>
      <c r="X5" s="373"/>
      <c r="Y5" s="373"/>
      <c r="Z5" s="373"/>
      <c r="AA5" s="373"/>
      <c r="AB5" s="373"/>
    </row>
    <row r="6" spans="1:28" x14ac:dyDescent="0.25">
      <c r="A6" s="319" t="s">
        <v>473</v>
      </c>
      <c r="B6" s="319" t="s">
        <v>480</v>
      </c>
      <c r="C6" s="319" t="s">
        <v>89</v>
      </c>
      <c r="D6" s="319" t="s">
        <v>481</v>
      </c>
      <c r="E6" s="319" t="s">
        <v>598</v>
      </c>
      <c r="F6" s="335">
        <f t="shared" si="0"/>
        <v>673</v>
      </c>
      <c r="N6" s="374" t="s">
        <v>396</v>
      </c>
      <c r="O6" s="225">
        <v>12681</v>
      </c>
      <c r="P6" s="225">
        <v>7307809</v>
      </c>
      <c r="Q6" s="225">
        <v>1526925</v>
      </c>
      <c r="R6" s="225">
        <v>0</v>
      </c>
      <c r="S6" s="225">
        <v>21228775</v>
      </c>
      <c r="T6" s="373"/>
      <c r="U6" s="373"/>
      <c r="V6" s="373"/>
      <c r="W6" s="373"/>
      <c r="X6" s="373"/>
      <c r="Y6" s="373"/>
      <c r="Z6" s="373"/>
      <c r="AA6" s="373"/>
      <c r="AB6" s="373"/>
    </row>
    <row r="7" spans="1:28" x14ac:dyDescent="0.25">
      <c r="A7" s="319" t="s">
        <v>473</v>
      </c>
      <c r="B7" s="319" t="s">
        <v>482</v>
      </c>
      <c r="C7" s="319" t="s">
        <v>89</v>
      </c>
      <c r="D7" s="319" t="s">
        <v>483</v>
      </c>
      <c r="E7" s="319" t="s">
        <v>738</v>
      </c>
      <c r="F7" s="335">
        <f t="shared" si="0"/>
        <v>762</v>
      </c>
      <c r="N7" s="374" t="s">
        <v>397</v>
      </c>
      <c r="O7" s="225">
        <v>45638</v>
      </c>
      <c r="P7" s="225">
        <v>16902528</v>
      </c>
      <c r="Q7" s="225">
        <v>642825</v>
      </c>
      <c r="R7" s="225">
        <v>510205</v>
      </c>
      <c r="S7" s="225">
        <v>0</v>
      </c>
      <c r="T7" s="373"/>
      <c r="U7" s="373"/>
      <c r="V7" s="373"/>
      <c r="W7" s="373"/>
      <c r="X7" s="373"/>
      <c r="Y7" s="373"/>
      <c r="Z7" s="373"/>
      <c r="AA7" s="373"/>
      <c r="AB7" s="373"/>
    </row>
    <row r="8" spans="1:28" x14ac:dyDescent="0.25">
      <c r="A8" s="319" t="s">
        <v>473</v>
      </c>
      <c r="B8" s="319" t="s">
        <v>484</v>
      </c>
      <c r="C8" s="319" t="s">
        <v>92</v>
      </c>
      <c r="D8" s="319" t="s">
        <v>485</v>
      </c>
      <c r="E8" s="319" t="s">
        <v>739</v>
      </c>
      <c r="F8" s="335">
        <f t="shared" si="0"/>
        <v>1133</v>
      </c>
      <c r="N8" s="374" t="s">
        <v>398</v>
      </c>
      <c r="O8" s="225">
        <v>75</v>
      </c>
      <c r="P8" s="225">
        <v>46256</v>
      </c>
      <c r="Q8" s="225">
        <v>0</v>
      </c>
      <c r="R8" s="225">
        <v>0</v>
      </c>
      <c r="S8" s="225">
        <v>0</v>
      </c>
      <c r="T8" s="373"/>
      <c r="U8" s="373"/>
      <c r="V8" s="373"/>
      <c r="W8" s="373"/>
      <c r="X8" s="373"/>
      <c r="Y8" s="373"/>
      <c r="Z8" s="373"/>
      <c r="AA8" s="373"/>
      <c r="AB8" s="373"/>
    </row>
    <row r="9" spans="1:28" x14ac:dyDescent="0.25">
      <c r="A9" s="319" t="s">
        <v>473</v>
      </c>
      <c r="B9" s="319" t="s">
        <v>486</v>
      </c>
      <c r="C9" s="319" t="s">
        <v>89</v>
      </c>
      <c r="D9" s="319" t="s">
        <v>487</v>
      </c>
      <c r="E9" s="319" t="s">
        <v>740</v>
      </c>
      <c r="F9" s="335">
        <f t="shared" si="0"/>
        <v>613</v>
      </c>
      <c r="N9" s="374" t="s">
        <v>399</v>
      </c>
      <c r="O9" s="225">
        <v>36424</v>
      </c>
      <c r="P9" s="225">
        <v>6897529</v>
      </c>
      <c r="Q9" s="225">
        <v>18975</v>
      </c>
      <c r="R9" s="225">
        <v>141295</v>
      </c>
      <c r="S9" s="225">
        <v>0</v>
      </c>
      <c r="T9" s="373"/>
      <c r="U9" s="373"/>
      <c r="V9" s="373"/>
      <c r="W9" s="373"/>
      <c r="X9" s="373"/>
      <c r="Y9" s="373"/>
      <c r="Z9" s="373"/>
      <c r="AA9" s="373"/>
      <c r="AB9" s="373"/>
    </row>
    <row r="10" spans="1:28" x14ac:dyDescent="0.25">
      <c r="A10" s="319" t="s">
        <v>473</v>
      </c>
      <c r="B10" s="319" t="s">
        <v>486</v>
      </c>
      <c r="C10" s="319" t="s">
        <v>89</v>
      </c>
      <c r="D10" s="319" t="s">
        <v>488</v>
      </c>
      <c r="E10" s="319" t="s">
        <v>741</v>
      </c>
      <c r="F10" s="335">
        <f t="shared" si="0"/>
        <v>158</v>
      </c>
      <c r="N10" s="374" t="s">
        <v>400</v>
      </c>
      <c r="O10" s="225">
        <v>7447</v>
      </c>
      <c r="P10" s="225">
        <v>1469932</v>
      </c>
      <c r="Q10" s="225">
        <v>0</v>
      </c>
      <c r="R10" s="225">
        <v>12880</v>
      </c>
      <c r="S10" s="225">
        <v>0</v>
      </c>
      <c r="T10" s="373"/>
      <c r="U10" s="373"/>
      <c r="V10" s="373"/>
      <c r="W10" s="373"/>
      <c r="X10" s="373"/>
      <c r="Y10" s="373"/>
      <c r="Z10" s="373"/>
      <c r="AA10" s="373"/>
      <c r="AB10" s="373"/>
    </row>
    <row r="11" spans="1:28" x14ac:dyDescent="0.25">
      <c r="A11" s="319" t="s">
        <v>473</v>
      </c>
      <c r="B11" s="319" t="s">
        <v>486</v>
      </c>
      <c r="C11" s="319" t="s">
        <v>89</v>
      </c>
      <c r="D11" s="319" t="s">
        <v>489</v>
      </c>
      <c r="E11" s="319" t="s">
        <v>430</v>
      </c>
      <c r="F11" s="335">
        <f t="shared" si="0"/>
        <v>37</v>
      </c>
      <c r="N11" s="374" t="s">
        <v>401</v>
      </c>
      <c r="O11" s="225">
        <v>3303</v>
      </c>
      <c r="P11" s="225">
        <v>1183007</v>
      </c>
      <c r="Q11" s="225">
        <v>0</v>
      </c>
      <c r="R11" s="225">
        <v>0</v>
      </c>
      <c r="S11" s="225">
        <v>0</v>
      </c>
      <c r="T11" s="373"/>
      <c r="U11" s="373"/>
      <c r="V11" s="373"/>
      <c r="W11" s="373"/>
      <c r="X11" s="373"/>
      <c r="Y11" s="373"/>
      <c r="Z11" s="373"/>
      <c r="AA11" s="373"/>
      <c r="AB11" s="373"/>
    </row>
    <row r="12" spans="1:28" x14ac:dyDescent="0.25">
      <c r="A12" s="319" t="s">
        <v>473</v>
      </c>
      <c r="B12" s="319" t="s">
        <v>490</v>
      </c>
      <c r="C12" s="319" t="s">
        <v>89</v>
      </c>
      <c r="D12" s="319" t="s">
        <v>491</v>
      </c>
      <c r="E12" s="319" t="s">
        <v>742</v>
      </c>
      <c r="F12" s="335">
        <f t="shared" si="0"/>
        <v>204</v>
      </c>
      <c r="N12" s="374" t="s">
        <v>402</v>
      </c>
      <c r="O12" s="225">
        <v>658</v>
      </c>
      <c r="P12" s="225">
        <v>277983</v>
      </c>
      <c r="Q12" s="225">
        <v>0</v>
      </c>
      <c r="R12" s="225">
        <v>2135</v>
      </c>
      <c r="S12" s="225">
        <v>0</v>
      </c>
      <c r="T12" s="373"/>
      <c r="U12" s="373"/>
      <c r="V12" s="373"/>
      <c r="W12" s="373"/>
      <c r="X12" s="373"/>
      <c r="Y12" s="373"/>
      <c r="Z12" s="373"/>
      <c r="AA12" s="373"/>
      <c r="AB12" s="373"/>
    </row>
    <row r="13" spans="1:28" x14ac:dyDescent="0.25">
      <c r="A13" s="319" t="s">
        <v>492</v>
      </c>
      <c r="B13" s="319" t="s">
        <v>474</v>
      </c>
      <c r="C13" s="319" t="s">
        <v>89</v>
      </c>
      <c r="D13" s="319" t="s">
        <v>475</v>
      </c>
      <c r="E13" s="319" t="s">
        <v>743</v>
      </c>
      <c r="F13" s="335">
        <f t="shared" si="0"/>
        <v>145</v>
      </c>
      <c r="N13" s="374" t="s">
        <v>175</v>
      </c>
      <c r="O13" s="225">
        <v>40089</v>
      </c>
      <c r="P13" s="225">
        <v>19268123</v>
      </c>
      <c r="Q13" s="225">
        <v>390300</v>
      </c>
      <c r="R13" s="225">
        <v>679620</v>
      </c>
      <c r="S13" s="225">
        <v>0</v>
      </c>
      <c r="T13" s="373"/>
      <c r="U13" s="373"/>
      <c r="V13" s="373"/>
      <c r="W13" s="373"/>
      <c r="X13" s="373"/>
      <c r="Y13" s="373"/>
      <c r="Z13" s="373"/>
      <c r="AA13" s="373"/>
      <c r="AB13" s="373"/>
    </row>
    <row r="14" spans="1:28" x14ac:dyDescent="0.25">
      <c r="A14" s="319" t="s">
        <v>492</v>
      </c>
      <c r="B14" s="319" t="s">
        <v>474</v>
      </c>
      <c r="C14" s="319" t="s">
        <v>89</v>
      </c>
      <c r="D14" s="319" t="s">
        <v>476</v>
      </c>
      <c r="E14" s="319" t="s">
        <v>653</v>
      </c>
      <c r="F14" s="335">
        <f t="shared" si="0"/>
        <v>115</v>
      </c>
      <c r="N14" s="374" t="s">
        <v>176</v>
      </c>
      <c r="O14" s="225">
        <v>22123</v>
      </c>
      <c r="P14" s="225">
        <v>13243057</v>
      </c>
      <c r="Q14" s="225">
        <v>268200</v>
      </c>
      <c r="R14" s="225">
        <v>74540</v>
      </c>
      <c r="S14" s="225">
        <v>0</v>
      </c>
      <c r="T14" s="373"/>
      <c r="U14" s="373"/>
      <c r="V14" s="373"/>
      <c r="W14" s="373"/>
      <c r="X14" s="373"/>
      <c r="Y14" s="373"/>
      <c r="Z14" s="373"/>
      <c r="AA14" s="373"/>
      <c r="AB14" s="373"/>
    </row>
    <row r="15" spans="1:28" x14ac:dyDescent="0.25">
      <c r="A15" s="319" t="s">
        <v>492</v>
      </c>
      <c r="B15" s="319" t="s">
        <v>477</v>
      </c>
      <c r="C15" s="319" t="s">
        <v>89</v>
      </c>
      <c r="D15" s="319" t="s">
        <v>478</v>
      </c>
      <c r="E15" s="319" t="s">
        <v>744</v>
      </c>
      <c r="F15" s="335">
        <f t="shared" si="0"/>
        <v>76</v>
      </c>
      <c r="N15" s="374" t="s">
        <v>178</v>
      </c>
      <c r="O15" s="225">
        <v>33071</v>
      </c>
      <c r="P15" s="225">
        <v>20240424</v>
      </c>
      <c r="Q15" s="225">
        <v>379800</v>
      </c>
      <c r="R15" s="225">
        <v>143815</v>
      </c>
      <c r="S15" s="225">
        <v>0</v>
      </c>
      <c r="T15" s="373"/>
      <c r="U15" s="373"/>
      <c r="V15" s="373"/>
      <c r="W15" s="373"/>
      <c r="X15" s="373"/>
      <c r="Y15" s="373"/>
      <c r="Z15" s="373"/>
      <c r="AA15" s="373"/>
      <c r="AB15" s="373"/>
    </row>
    <row r="16" spans="1:28" x14ac:dyDescent="0.25">
      <c r="A16" s="319" t="s">
        <v>492</v>
      </c>
      <c r="B16" s="319" t="s">
        <v>477</v>
      </c>
      <c r="C16" s="319" t="s">
        <v>89</v>
      </c>
      <c r="D16" s="319" t="s">
        <v>479</v>
      </c>
      <c r="E16" s="319" t="s">
        <v>267</v>
      </c>
      <c r="F16" s="335">
        <f t="shared" si="0"/>
        <v>24</v>
      </c>
      <c r="N16" s="374" t="s">
        <v>257</v>
      </c>
      <c r="O16" s="225">
        <v>15547</v>
      </c>
      <c r="P16" s="225">
        <v>11277499</v>
      </c>
      <c r="Q16" s="225">
        <v>122100</v>
      </c>
      <c r="R16" s="225">
        <v>69300</v>
      </c>
      <c r="S16" s="225">
        <v>0</v>
      </c>
      <c r="T16" s="373"/>
      <c r="U16" s="373"/>
      <c r="V16" s="373"/>
      <c r="W16" s="373"/>
      <c r="X16" s="373"/>
      <c r="Y16" s="373"/>
      <c r="Z16" s="373"/>
      <c r="AA16" s="373"/>
      <c r="AB16" s="373"/>
    </row>
    <row r="17" spans="1:28" x14ac:dyDescent="0.25">
      <c r="A17" s="319" t="s">
        <v>492</v>
      </c>
      <c r="B17" s="319" t="s">
        <v>480</v>
      </c>
      <c r="C17" s="319" t="s">
        <v>89</v>
      </c>
      <c r="D17" s="319" t="s">
        <v>481</v>
      </c>
      <c r="E17" s="319" t="s">
        <v>745</v>
      </c>
      <c r="F17" s="335">
        <f t="shared" si="0"/>
        <v>107</v>
      </c>
      <c r="N17" s="374" t="s">
        <v>259</v>
      </c>
      <c r="O17" s="225">
        <v>24153</v>
      </c>
      <c r="P17" s="225">
        <v>10880951</v>
      </c>
      <c r="Q17" s="225">
        <v>138975</v>
      </c>
      <c r="R17" s="225">
        <v>141470</v>
      </c>
      <c r="S17" s="225">
        <v>0</v>
      </c>
      <c r="T17" s="373"/>
      <c r="U17" s="373"/>
      <c r="V17" s="373"/>
      <c r="W17" s="373"/>
      <c r="X17" s="373"/>
      <c r="Y17" s="373"/>
      <c r="Z17" s="373"/>
      <c r="AA17" s="373"/>
      <c r="AB17" s="373"/>
    </row>
    <row r="18" spans="1:28" x14ac:dyDescent="0.25">
      <c r="A18" s="319" t="s">
        <v>492</v>
      </c>
      <c r="B18" s="319" t="s">
        <v>482</v>
      </c>
      <c r="C18" s="319" t="s">
        <v>89</v>
      </c>
      <c r="D18" s="319" t="s">
        <v>483</v>
      </c>
      <c r="E18" s="319" t="s">
        <v>746</v>
      </c>
      <c r="F18" s="335">
        <f t="shared" si="0"/>
        <v>133</v>
      </c>
      <c r="N18" s="374" t="s">
        <v>180</v>
      </c>
      <c r="O18" s="225">
        <v>36179</v>
      </c>
      <c r="P18" s="225">
        <v>4528373</v>
      </c>
      <c r="Q18" s="225">
        <v>0</v>
      </c>
      <c r="R18" s="225">
        <v>1173293</v>
      </c>
      <c r="S18" s="225">
        <v>0</v>
      </c>
      <c r="T18" s="373"/>
      <c r="U18" s="373"/>
      <c r="V18" s="373"/>
      <c r="W18" s="373"/>
      <c r="X18" s="373"/>
      <c r="Y18" s="373"/>
      <c r="Z18" s="373"/>
      <c r="AA18" s="373"/>
      <c r="AB18" s="373"/>
    </row>
    <row r="19" spans="1:28" x14ac:dyDescent="0.25">
      <c r="A19" s="319" t="s">
        <v>492</v>
      </c>
      <c r="B19" s="319" t="s">
        <v>484</v>
      </c>
      <c r="C19" s="319" t="s">
        <v>92</v>
      </c>
      <c r="D19" s="319" t="s">
        <v>485</v>
      </c>
      <c r="E19" s="319" t="s">
        <v>747</v>
      </c>
      <c r="F19" s="335">
        <f t="shared" si="0"/>
        <v>173</v>
      </c>
      <c r="N19" s="374" t="s">
        <v>182</v>
      </c>
      <c r="O19" s="225">
        <v>30572</v>
      </c>
      <c r="P19" s="225">
        <v>11636538</v>
      </c>
      <c r="Q19" s="225">
        <v>57375</v>
      </c>
      <c r="R19" s="225">
        <v>193330</v>
      </c>
      <c r="S19" s="225">
        <v>0</v>
      </c>
      <c r="T19" s="373"/>
      <c r="U19" s="373"/>
      <c r="V19" s="373"/>
      <c r="W19" s="373"/>
      <c r="X19" s="373"/>
      <c r="Y19" s="373"/>
      <c r="Z19" s="373"/>
      <c r="AA19" s="373"/>
      <c r="AB19" s="373"/>
    </row>
    <row r="20" spans="1:28" x14ac:dyDescent="0.25">
      <c r="A20" s="319" t="s">
        <v>492</v>
      </c>
      <c r="B20" s="319" t="s">
        <v>486</v>
      </c>
      <c r="C20" s="319" t="s">
        <v>89</v>
      </c>
      <c r="D20" s="319" t="s">
        <v>487</v>
      </c>
      <c r="E20" s="319" t="s">
        <v>528</v>
      </c>
      <c r="F20" s="335">
        <f t="shared" si="0"/>
        <v>101</v>
      </c>
      <c r="N20" s="374" t="s">
        <v>188</v>
      </c>
      <c r="O20" s="225">
        <v>28382</v>
      </c>
      <c r="P20" s="225">
        <v>0</v>
      </c>
      <c r="Q20" s="225">
        <v>0</v>
      </c>
      <c r="R20" s="225">
        <v>7278851</v>
      </c>
      <c r="S20" s="225">
        <v>0</v>
      </c>
      <c r="T20" s="373"/>
      <c r="U20" s="373"/>
      <c r="V20" s="373"/>
      <c r="W20" s="373"/>
      <c r="X20" s="373"/>
      <c r="Y20" s="373"/>
      <c r="Z20" s="373"/>
      <c r="AA20" s="373"/>
      <c r="AB20" s="373"/>
    </row>
    <row r="21" spans="1:28" x14ac:dyDescent="0.25">
      <c r="A21" s="319" t="s">
        <v>492</v>
      </c>
      <c r="B21" s="319" t="s">
        <v>486</v>
      </c>
      <c r="C21" s="319" t="s">
        <v>89</v>
      </c>
      <c r="D21" s="319" t="s">
        <v>488</v>
      </c>
      <c r="E21" s="319" t="s">
        <v>405</v>
      </c>
      <c r="F21" s="335">
        <f t="shared" si="0"/>
        <v>33</v>
      </c>
      <c r="N21" s="374" t="s">
        <v>190</v>
      </c>
      <c r="O21" s="225">
        <v>9940</v>
      </c>
      <c r="P21" s="225">
        <v>25461446</v>
      </c>
      <c r="Q21" s="225">
        <v>0</v>
      </c>
      <c r="R21" s="225">
        <v>187280</v>
      </c>
      <c r="S21" s="225">
        <v>2363859</v>
      </c>
      <c r="T21" s="373"/>
      <c r="U21" s="373"/>
      <c r="V21" s="373"/>
      <c r="W21" s="373"/>
      <c r="X21" s="373"/>
      <c r="Y21" s="373"/>
      <c r="Z21" s="373"/>
      <c r="AA21" s="373"/>
      <c r="AB21" s="373"/>
    </row>
    <row r="22" spans="1:28" x14ac:dyDescent="0.25">
      <c r="A22" s="319" t="s">
        <v>492</v>
      </c>
      <c r="B22" s="319" t="s">
        <v>486</v>
      </c>
      <c r="C22" s="319" t="s">
        <v>89</v>
      </c>
      <c r="D22" s="319" t="s">
        <v>489</v>
      </c>
      <c r="E22" s="319" t="s">
        <v>395</v>
      </c>
      <c r="F22" s="335">
        <f t="shared" si="0"/>
        <v>2</v>
      </c>
      <c r="N22" s="374" t="s">
        <v>267</v>
      </c>
      <c r="O22" s="225">
        <v>12147</v>
      </c>
      <c r="P22" s="225">
        <v>1893575</v>
      </c>
      <c r="Q22" s="225">
        <v>105300</v>
      </c>
      <c r="R22" s="225">
        <v>58870</v>
      </c>
      <c r="S22" s="225">
        <v>0</v>
      </c>
      <c r="T22" s="373"/>
      <c r="U22" s="373"/>
      <c r="V22" s="373"/>
      <c r="W22" s="373"/>
      <c r="X22" s="373"/>
      <c r="Y22" s="373"/>
      <c r="Z22" s="373"/>
      <c r="AA22" s="373"/>
      <c r="AB22" s="373"/>
    </row>
    <row r="23" spans="1:28" x14ac:dyDescent="0.25">
      <c r="A23" s="319" t="s">
        <v>492</v>
      </c>
      <c r="B23" s="319" t="s">
        <v>490</v>
      </c>
      <c r="C23" s="319" t="s">
        <v>89</v>
      </c>
      <c r="D23" s="319" t="s">
        <v>491</v>
      </c>
      <c r="E23" s="319" t="s">
        <v>186</v>
      </c>
      <c r="F23" s="335">
        <f t="shared" si="0"/>
        <v>20</v>
      </c>
      <c r="N23" s="374" t="s">
        <v>403</v>
      </c>
      <c r="O23" s="225">
        <v>25764</v>
      </c>
      <c r="P23" s="225">
        <v>10920118</v>
      </c>
      <c r="Q23" s="225">
        <v>98400</v>
      </c>
      <c r="R23" s="225">
        <v>227130</v>
      </c>
      <c r="S23" s="225">
        <v>0</v>
      </c>
      <c r="T23" s="373"/>
      <c r="U23" s="373"/>
      <c r="V23" s="373"/>
      <c r="W23" s="373"/>
      <c r="X23" s="373"/>
      <c r="Y23" s="373"/>
      <c r="Z23" s="373"/>
      <c r="AA23" s="373"/>
      <c r="AB23" s="373"/>
    </row>
    <row r="24" spans="1:28" x14ac:dyDescent="0.25">
      <c r="A24" s="319" t="s">
        <v>493</v>
      </c>
      <c r="B24" s="319" t="s">
        <v>474</v>
      </c>
      <c r="C24" s="319" t="s">
        <v>89</v>
      </c>
      <c r="D24" s="319" t="s">
        <v>475</v>
      </c>
      <c r="E24" s="319" t="s">
        <v>596</v>
      </c>
      <c r="F24" s="335">
        <f t="shared" si="0"/>
        <v>106</v>
      </c>
      <c r="N24" s="374" t="s">
        <v>404</v>
      </c>
      <c r="O24" s="225">
        <v>2145</v>
      </c>
      <c r="P24" s="225">
        <v>208908</v>
      </c>
      <c r="Q24" s="225">
        <v>0</v>
      </c>
      <c r="R24" s="225">
        <v>0</v>
      </c>
      <c r="S24" s="225">
        <v>0</v>
      </c>
      <c r="T24" s="373"/>
      <c r="U24" s="373"/>
      <c r="V24" s="373"/>
      <c r="W24" s="373"/>
      <c r="X24" s="373"/>
      <c r="Y24" s="373"/>
      <c r="Z24" s="373"/>
      <c r="AA24" s="373"/>
      <c r="AB24" s="373"/>
    </row>
    <row r="25" spans="1:28" x14ac:dyDescent="0.25">
      <c r="A25" s="319" t="s">
        <v>493</v>
      </c>
      <c r="B25" s="319" t="s">
        <v>474</v>
      </c>
      <c r="C25" s="319" t="s">
        <v>89</v>
      </c>
      <c r="D25" s="319" t="s">
        <v>476</v>
      </c>
      <c r="E25" s="319" t="s">
        <v>748</v>
      </c>
      <c r="F25" s="335">
        <f t="shared" si="0"/>
        <v>128</v>
      </c>
      <c r="N25" s="374" t="s">
        <v>405</v>
      </c>
      <c r="O25" s="225">
        <v>63995</v>
      </c>
      <c r="P25" s="225">
        <v>15502192</v>
      </c>
      <c r="Q25" s="225">
        <v>149700</v>
      </c>
      <c r="R25" s="225">
        <v>21630</v>
      </c>
      <c r="S25" s="225">
        <v>0</v>
      </c>
      <c r="T25" s="373"/>
      <c r="U25" s="373"/>
      <c r="V25" s="373"/>
      <c r="W25" s="373"/>
      <c r="X25" s="373"/>
      <c r="Y25" s="373"/>
      <c r="Z25" s="373"/>
      <c r="AA25" s="373"/>
      <c r="AB25" s="373"/>
    </row>
    <row r="26" spans="1:28" x14ac:dyDescent="0.25">
      <c r="A26" s="319" t="s">
        <v>493</v>
      </c>
      <c r="B26" s="319" t="s">
        <v>477</v>
      </c>
      <c r="C26" s="319" t="s">
        <v>89</v>
      </c>
      <c r="D26" s="319" t="s">
        <v>478</v>
      </c>
      <c r="E26" s="319" t="s">
        <v>454</v>
      </c>
      <c r="F26" s="335">
        <f t="shared" si="0"/>
        <v>38</v>
      </c>
      <c r="N26" s="374" t="s">
        <v>406</v>
      </c>
      <c r="O26" s="225">
        <v>3356</v>
      </c>
      <c r="P26" s="225">
        <v>478319</v>
      </c>
      <c r="Q26" s="225">
        <v>0</v>
      </c>
      <c r="R26" s="225">
        <v>0</v>
      </c>
      <c r="S26" s="225">
        <v>0</v>
      </c>
      <c r="T26" s="373"/>
      <c r="U26" s="373"/>
      <c r="V26" s="373"/>
      <c r="W26" s="373"/>
      <c r="X26" s="373"/>
      <c r="Y26" s="373"/>
      <c r="Z26" s="373"/>
      <c r="AA26" s="373"/>
      <c r="AB26" s="373"/>
    </row>
    <row r="27" spans="1:28" x14ac:dyDescent="0.25">
      <c r="A27" s="319" t="s">
        <v>493</v>
      </c>
      <c r="B27" s="319" t="s">
        <v>477</v>
      </c>
      <c r="C27" s="319" t="s">
        <v>89</v>
      </c>
      <c r="D27" s="319" t="s">
        <v>479</v>
      </c>
      <c r="E27" s="319" t="s">
        <v>259</v>
      </c>
      <c r="F27" s="335">
        <f t="shared" si="0"/>
        <v>16</v>
      </c>
      <c r="N27" s="374" t="s">
        <v>430</v>
      </c>
      <c r="O27" s="225">
        <v>137</v>
      </c>
      <c r="P27" s="225">
        <v>37756</v>
      </c>
      <c r="Q27" s="225">
        <v>0</v>
      </c>
      <c r="R27" s="225">
        <v>0</v>
      </c>
      <c r="S27" s="225">
        <v>0</v>
      </c>
      <c r="T27" s="373"/>
      <c r="U27" s="373"/>
      <c r="V27" s="373"/>
      <c r="W27" s="373"/>
      <c r="X27" s="373"/>
      <c r="Y27" s="373"/>
      <c r="Z27" s="373"/>
      <c r="AA27" s="373"/>
      <c r="AB27" s="373"/>
    </row>
    <row r="28" spans="1:28" x14ac:dyDescent="0.25">
      <c r="A28" s="319" t="s">
        <v>493</v>
      </c>
      <c r="B28" s="319" t="s">
        <v>480</v>
      </c>
      <c r="C28" s="319" t="s">
        <v>89</v>
      </c>
      <c r="D28" s="319" t="s">
        <v>481</v>
      </c>
      <c r="E28" s="319" t="s">
        <v>749</v>
      </c>
      <c r="F28" s="335">
        <f t="shared" si="0"/>
        <v>86</v>
      </c>
      <c r="N28" s="374" t="s">
        <v>454</v>
      </c>
      <c r="O28" s="225">
        <v>781</v>
      </c>
      <c r="P28" s="225">
        <v>151617</v>
      </c>
      <c r="Q28" s="225">
        <v>0</v>
      </c>
      <c r="R28" s="225">
        <v>0</v>
      </c>
      <c r="S28" s="225">
        <v>0</v>
      </c>
      <c r="T28" s="373"/>
      <c r="U28" s="373"/>
      <c r="V28" s="373"/>
      <c r="W28" s="373"/>
      <c r="X28" s="373"/>
      <c r="Y28" s="373"/>
      <c r="Z28" s="373"/>
      <c r="AA28" s="373"/>
      <c r="AB28" s="373"/>
    </row>
    <row r="29" spans="1:28" x14ac:dyDescent="0.25">
      <c r="A29" s="319" t="s">
        <v>493</v>
      </c>
      <c r="B29" s="319" t="s">
        <v>482</v>
      </c>
      <c r="C29" s="319" t="s">
        <v>89</v>
      </c>
      <c r="D29" s="319" t="s">
        <v>483</v>
      </c>
      <c r="E29" s="319" t="s">
        <v>646</v>
      </c>
      <c r="F29" s="335">
        <f t="shared" si="0"/>
        <v>123</v>
      </c>
      <c r="N29" s="374" t="s">
        <v>407</v>
      </c>
      <c r="O29" s="225">
        <v>518017</v>
      </c>
      <c r="P29" s="225">
        <v>33458907</v>
      </c>
      <c r="Q29" s="225">
        <v>0</v>
      </c>
      <c r="R29" s="225">
        <v>9765</v>
      </c>
      <c r="S29" s="225">
        <v>0</v>
      </c>
      <c r="T29" s="373"/>
      <c r="U29" s="373"/>
      <c r="V29" s="373"/>
      <c r="W29" s="373"/>
      <c r="X29" s="373"/>
      <c r="Y29" s="373"/>
      <c r="Z29" s="373"/>
      <c r="AA29" s="373"/>
      <c r="AB29" s="373"/>
    </row>
    <row r="30" spans="1:28" x14ac:dyDescent="0.25">
      <c r="A30" s="319" t="s">
        <v>493</v>
      </c>
      <c r="B30" s="319" t="s">
        <v>484</v>
      </c>
      <c r="C30" s="319" t="s">
        <v>92</v>
      </c>
      <c r="D30" s="319" t="s">
        <v>485</v>
      </c>
      <c r="E30" s="319" t="s">
        <v>750</v>
      </c>
      <c r="F30" s="335">
        <f t="shared" si="0"/>
        <v>241</v>
      </c>
      <c r="N30" s="374" t="s">
        <v>408</v>
      </c>
      <c r="O30" s="225">
        <v>66410</v>
      </c>
      <c r="P30" s="225">
        <v>6415472</v>
      </c>
      <c r="Q30" s="225">
        <v>0</v>
      </c>
      <c r="R30" s="225">
        <v>46970</v>
      </c>
      <c r="S30" s="225">
        <v>0</v>
      </c>
      <c r="T30" s="373"/>
      <c r="U30" s="373"/>
      <c r="V30" s="373"/>
      <c r="W30" s="373"/>
      <c r="X30" s="373"/>
      <c r="Y30" s="373"/>
      <c r="Z30" s="373"/>
      <c r="AA30" s="373"/>
      <c r="AB30" s="373"/>
    </row>
    <row r="31" spans="1:28" x14ac:dyDescent="0.25">
      <c r="A31" s="319" t="s">
        <v>493</v>
      </c>
      <c r="B31" s="319" t="s">
        <v>486</v>
      </c>
      <c r="C31" s="319" t="s">
        <v>89</v>
      </c>
      <c r="D31" s="319" t="s">
        <v>487</v>
      </c>
      <c r="E31" s="319" t="s">
        <v>680</v>
      </c>
      <c r="F31" s="335">
        <f t="shared" si="0"/>
        <v>75</v>
      </c>
      <c r="N31" s="374" t="s">
        <v>409</v>
      </c>
      <c r="O31" s="225">
        <v>34619</v>
      </c>
      <c r="P31" s="225">
        <v>35703918</v>
      </c>
      <c r="Q31" s="225">
        <v>0</v>
      </c>
      <c r="R31" s="225">
        <v>0</v>
      </c>
      <c r="S31" s="225">
        <v>0</v>
      </c>
      <c r="T31" s="373"/>
      <c r="U31" s="373"/>
      <c r="V31" s="373"/>
      <c r="W31" s="373"/>
      <c r="X31" s="373"/>
      <c r="Y31" s="373"/>
      <c r="Z31" s="373"/>
      <c r="AA31" s="373"/>
      <c r="AB31" s="373"/>
    </row>
    <row r="32" spans="1:28" x14ac:dyDescent="0.25">
      <c r="A32" s="319" t="s">
        <v>493</v>
      </c>
      <c r="B32" s="319" t="s">
        <v>486</v>
      </c>
      <c r="C32" s="319" t="s">
        <v>89</v>
      </c>
      <c r="D32" s="319" t="s">
        <v>488</v>
      </c>
      <c r="E32" s="319" t="s">
        <v>259</v>
      </c>
      <c r="F32" s="335">
        <f t="shared" si="0"/>
        <v>16</v>
      </c>
      <c r="N32" s="374" t="s">
        <v>410</v>
      </c>
      <c r="O32" s="225">
        <v>91524</v>
      </c>
      <c r="P32" s="225">
        <v>28134490</v>
      </c>
      <c r="Q32" s="225">
        <v>0</v>
      </c>
      <c r="R32" s="225">
        <v>77525</v>
      </c>
      <c r="S32" s="225">
        <v>0</v>
      </c>
      <c r="T32" s="373"/>
      <c r="U32" s="373"/>
      <c r="V32" s="373"/>
      <c r="W32" s="373"/>
      <c r="X32" s="373"/>
      <c r="Y32" s="373"/>
      <c r="Z32" s="373"/>
      <c r="AA32" s="373"/>
      <c r="AB32" s="373"/>
    </row>
    <row r="33" spans="1:28" x14ac:dyDescent="0.25">
      <c r="A33" s="319" t="s">
        <v>493</v>
      </c>
      <c r="B33" s="319" t="s">
        <v>486</v>
      </c>
      <c r="C33" s="319" t="s">
        <v>89</v>
      </c>
      <c r="D33" s="319" t="s">
        <v>489</v>
      </c>
      <c r="E33" s="319" t="s">
        <v>398</v>
      </c>
      <c r="F33" s="335">
        <f t="shared" si="0"/>
        <v>5</v>
      </c>
      <c r="N33" s="374" t="s">
        <v>411</v>
      </c>
      <c r="O33" s="225">
        <v>47584</v>
      </c>
      <c r="P33" s="225">
        <v>12844451</v>
      </c>
      <c r="Q33" s="225">
        <v>0</v>
      </c>
      <c r="R33" s="225">
        <v>0</v>
      </c>
      <c r="S33" s="225">
        <v>0</v>
      </c>
      <c r="T33" s="373"/>
      <c r="U33" s="373"/>
      <c r="V33" s="373"/>
      <c r="W33" s="373"/>
      <c r="X33" s="373"/>
      <c r="Y33" s="373"/>
      <c r="Z33" s="373"/>
      <c r="AA33" s="373"/>
      <c r="AB33" s="373"/>
    </row>
    <row r="34" spans="1:28" x14ac:dyDescent="0.25">
      <c r="A34" s="319" t="s">
        <v>493</v>
      </c>
      <c r="B34" s="319" t="s">
        <v>490</v>
      </c>
      <c r="C34" s="319" t="s">
        <v>89</v>
      </c>
      <c r="D34" s="319" t="s">
        <v>491</v>
      </c>
      <c r="E34" s="319" t="s">
        <v>186</v>
      </c>
      <c r="F34" s="335">
        <f t="shared" si="0"/>
        <v>20</v>
      </c>
      <c r="N34" s="374" t="s">
        <v>412</v>
      </c>
      <c r="O34" s="225">
        <v>2469</v>
      </c>
      <c r="P34" s="225">
        <v>7273941</v>
      </c>
      <c r="Q34" s="225">
        <v>0</v>
      </c>
      <c r="R34" s="225">
        <v>0</v>
      </c>
      <c r="S34" s="225">
        <v>0</v>
      </c>
      <c r="T34" s="373"/>
      <c r="U34" s="373"/>
      <c r="V34" s="373"/>
      <c r="W34" s="373"/>
      <c r="X34" s="373"/>
      <c r="Y34" s="373"/>
      <c r="Z34" s="373"/>
      <c r="AA34" s="373"/>
      <c r="AB34" s="373"/>
    </row>
    <row r="35" spans="1:28" x14ac:dyDescent="0.25">
      <c r="A35" s="319" t="s">
        <v>494</v>
      </c>
      <c r="B35" s="319" t="s">
        <v>474</v>
      </c>
      <c r="C35" s="319" t="s">
        <v>89</v>
      </c>
      <c r="D35" s="319" t="s">
        <v>475</v>
      </c>
      <c r="E35" s="319" t="s">
        <v>518</v>
      </c>
      <c r="F35" s="335">
        <f t="shared" si="0"/>
        <v>77</v>
      </c>
      <c r="N35" s="374" t="s">
        <v>413</v>
      </c>
      <c r="O35" s="225">
        <v>69656</v>
      </c>
      <c r="P35" s="225">
        <v>12808676</v>
      </c>
      <c r="Q35" s="225">
        <v>0</v>
      </c>
      <c r="R35" s="225">
        <v>0</v>
      </c>
      <c r="S35" s="225">
        <v>0</v>
      </c>
      <c r="T35" s="373"/>
      <c r="U35" s="373"/>
      <c r="V35" s="373"/>
      <c r="W35" s="373"/>
      <c r="X35" s="373"/>
      <c r="Y35" s="373"/>
      <c r="Z35" s="373"/>
      <c r="AA35" s="373"/>
      <c r="AB35" s="373"/>
    </row>
    <row r="36" spans="1:28" x14ac:dyDescent="0.25">
      <c r="A36" s="319" t="s">
        <v>494</v>
      </c>
      <c r="B36" s="319" t="s">
        <v>474</v>
      </c>
      <c r="C36" s="319" t="s">
        <v>89</v>
      </c>
      <c r="D36" s="319" t="s">
        <v>476</v>
      </c>
      <c r="E36" s="319" t="s">
        <v>744</v>
      </c>
      <c r="F36" s="335">
        <f t="shared" si="0"/>
        <v>76</v>
      </c>
      <c r="N36" s="374" t="s">
        <v>414</v>
      </c>
      <c r="O36" s="225">
        <v>12142</v>
      </c>
      <c r="P36" s="225">
        <v>1228283</v>
      </c>
      <c r="Q36" s="225">
        <v>0</v>
      </c>
      <c r="R36" s="225">
        <v>0</v>
      </c>
      <c r="S36" s="225">
        <v>0</v>
      </c>
      <c r="T36" s="373"/>
      <c r="U36" s="373"/>
      <c r="V36" s="373"/>
      <c r="W36" s="373"/>
      <c r="X36" s="373"/>
      <c r="Y36" s="373"/>
      <c r="Z36" s="373"/>
      <c r="AA36" s="373"/>
      <c r="AB36" s="373"/>
    </row>
    <row r="37" spans="1:28" x14ac:dyDescent="0.25">
      <c r="A37" s="319" t="s">
        <v>494</v>
      </c>
      <c r="B37" s="319" t="s">
        <v>477</v>
      </c>
      <c r="C37" s="319" t="s">
        <v>89</v>
      </c>
      <c r="D37" s="319" t="s">
        <v>478</v>
      </c>
      <c r="E37" s="319" t="s">
        <v>539</v>
      </c>
      <c r="F37" s="335">
        <f t="shared" si="0"/>
        <v>28</v>
      </c>
      <c r="N37" s="374" t="s">
        <v>733</v>
      </c>
      <c r="O37" s="188">
        <f>SUM(O4:O36)</f>
        <v>1408111</v>
      </c>
      <c r="P37" s="188">
        <f t="shared" ref="P37:S37" si="1">SUM(P4:P36)</f>
        <v>407641826</v>
      </c>
      <c r="Q37" s="188">
        <f t="shared" si="1"/>
        <v>5286300</v>
      </c>
      <c r="R37" s="188">
        <f t="shared" si="1"/>
        <v>12410794</v>
      </c>
      <c r="S37" s="188">
        <f t="shared" si="1"/>
        <v>23592634</v>
      </c>
    </row>
    <row r="38" spans="1:28" x14ac:dyDescent="0.25">
      <c r="A38" s="319" t="s">
        <v>494</v>
      </c>
      <c r="B38" s="319" t="s">
        <v>477</v>
      </c>
      <c r="C38" s="319" t="s">
        <v>89</v>
      </c>
      <c r="D38" s="319" t="s">
        <v>479</v>
      </c>
      <c r="E38" s="319" t="s">
        <v>265</v>
      </c>
      <c r="F38" s="335">
        <f t="shared" si="0"/>
        <v>23</v>
      </c>
    </row>
    <row r="39" spans="1:28" x14ac:dyDescent="0.25">
      <c r="A39" s="319" t="s">
        <v>494</v>
      </c>
      <c r="B39" s="319" t="s">
        <v>480</v>
      </c>
      <c r="C39" s="319" t="s">
        <v>89</v>
      </c>
      <c r="D39" s="319" t="s">
        <v>481</v>
      </c>
      <c r="E39" s="319" t="s">
        <v>413</v>
      </c>
      <c r="F39" s="335">
        <f t="shared" si="0"/>
        <v>47</v>
      </c>
    </row>
    <row r="40" spans="1:28" x14ac:dyDescent="0.25">
      <c r="A40" s="319" t="s">
        <v>494</v>
      </c>
      <c r="B40" s="319" t="s">
        <v>482</v>
      </c>
      <c r="C40" s="319" t="s">
        <v>89</v>
      </c>
      <c r="D40" s="319" t="s">
        <v>483</v>
      </c>
      <c r="E40" s="319" t="s">
        <v>751</v>
      </c>
      <c r="F40" s="335">
        <f t="shared" si="0"/>
        <v>69</v>
      </c>
    </row>
    <row r="41" spans="1:28" x14ac:dyDescent="0.25">
      <c r="A41" s="319" t="s">
        <v>494</v>
      </c>
      <c r="B41" s="319" t="s">
        <v>484</v>
      </c>
      <c r="C41" s="319" t="s">
        <v>92</v>
      </c>
      <c r="D41" s="319" t="s">
        <v>485</v>
      </c>
      <c r="E41" s="319" t="s">
        <v>752</v>
      </c>
      <c r="F41" s="335">
        <f t="shared" si="0"/>
        <v>125</v>
      </c>
    </row>
    <row r="42" spans="1:28" x14ac:dyDescent="0.25">
      <c r="A42" s="319" t="s">
        <v>494</v>
      </c>
      <c r="B42" s="319" t="s">
        <v>486</v>
      </c>
      <c r="C42" s="319" t="s">
        <v>89</v>
      </c>
      <c r="D42" s="319" t="s">
        <v>487</v>
      </c>
      <c r="E42" s="319" t="s">
        <v>753</v>
      </c>
      <c r="F42" s="335">
        <f t="shared" si="0"/>
        <v>85</v>
      </c>
    </row>
    <row r="43" spans="1:28" x14ac:dyDescent="0.25">
      <c r="A43" s="319" t="s">
        <v>494</v>
      </c>
      <c r="B43" s="319" t="s">
        <v>486</v>
      </c>
      <c r="C43" s="319" t="s">
        <v>89</v>
      </c>
      <c r="D43" s="319" t="s">
        <v>488</v>
      </c>
      <c r="E43" s="319" t="s">
        <v>184</v>
      </c>
      <c r="F43" s="335">
        <f t="shared" si="0"/>
        <v>19</v>
      </c>
    </row>
    <row r="44" spans="1:28" x14ac:dyDescent="0.25">
      <c r="A44" s="319" t="s">
        <v>494</v>
      </c>
      <c r="B44" s="319" t="s">
        <v>486</v>
      </c>
      <c r="C44" s="319" t="s">
        <v>89</v>
      </c>
      <c r="D44" s="319" t="s">
        <v>489</v>
      </c>
      <c r="E44" s="319" t="s">
        <v>396</v>
      </c>
      <c r="F44" s="335">
        <f t="shared" si="0"/>
        <v>3</v>
      </c>
    </row>
    <row r="45" spans="1:28" x14ac:dyDescent="0.25">
      <c r="A45" s="319" t="s">
        <v>494</v>
      </c>
      <c r="B45" s="319" t="s">
        <v>490</v>
      </c>
      <c r="C45" s="319" t="s">
        <v>89</v>
      </c>
      <c r="D45" s="319" t="s">
        <v>491</v>
      </c>
      <c r="E45" s="319" t="s">
        <v>398</v>
      </c>
      <c r="F45" s="335">
        <f t="shared" si="0"/>
        <v>5</v>
      </c>
    </row>
    <row r="46" spans="1:28" x14ac:dyDescent="0.25">
      <c r="A46" s="319" t="s">
        <v>495</v>
      </c>
      <c r="B46" s="319" t="s">
        <v>474</v>
      </c>
      <c r="C46" s="319" t="s">
        <v>89</v>
      </c>
      <c r="D46" s="319" t="s">
        <v>475</v>
      </c>
      <c r="E46" s="319" t="s">
        <v>396</v>
      </c>
      <c r="F46" s="335">
        <f t="shared" si="0"/>
        <v>3</v>
      </c>
    </row>
    <row r="47" spans="1:28" x14ac:dyDescent="0.25">
      <c r="A47" s="319" t="s">
        <v>495</v>
      </c>
      <c r="B47" s="319" t="s">
        <v>474</v>
      </c>
      <c r="C47" s="319" t="s">
        <v>89</v>
      </c>
      <c r="D47" s="319" t="s">
        <v>476</v>
      </c>
      <c r="E47" s="319" t="s">
        <v>397</v>
      </c>
      <c r="F47" s="335">
        <f t="shared" si="0"/>
        <v>4</v>
      </c>
    </row>
    <row r="48" spans="1:28" x14ac:dyDescent="0.25">
      <c r="A48" s="319" t="s">
        <v>496</v>
      </c>
      <c r="B48" s="319" t="s">
        <v>474</v>
      </c>
      <c r="C48" s="319" t="s">
        <v>89</v>
      </c>
      <c r="D48" s="319" t="s">
        <v>475</v>
      </c>
      <c r="E48" s="319" t="s">
        <v>645</v>
      </c>
      <c r="F48" s="335">
        <f t="shared" si="0"/>
        <v>325</v>
      </c>
    </row>
    <row r="49" spans="1:6" x14ac:dyDescent="0.25">
      <c r="A49" s="319" t="s">
        <v>496</v>
      </c>
      <c r="B49" s="319" t="s">
        <v>474</v>
      </c>
      <c r="C49" s="319" t="s">
        <v>89</v>
      </c>
      <c r="D49" s="319" t="s">
        <v>476</v>
      </c>
      <c r="E49" s="319" t="s">
        <v>754</v>
      </c>
      <c r="F49" s="335">
        <f t="shared" si="0"/>
        <v>268</v>
      </c>
    </row>
    <row r="50" spans="1:6" x14ac:dyDescent="0.25">
      <c r="A50" s="319" t="s">
        <v>496</v>
      </c>
      <c r="B50" s="319" t="s">
        <v>477</v>
      </c>
      <c r="C50" s="319" t="s">
        <v>89</v>
      </c>
      <c r="D50" s="319" t="s">
        <v>478</v>
      </c>
      <c r="E50" s="319" t="s">
        <v>538</v>
      </c>
      <c r="F50" s="335">
        <f t="shared" si="0"/>
        <v>136</v>
      </c>
    </row>
    <row r="51" spans="1:6" x14ac:dyDescent="0.25">
      <c r="A51" s="319" t="s">
        <v>496</v>
      </c>
      <c r="B51" s="319" t="s">
        <v>477</v>
      </c>
      <c r="C51" s="319" t="s">
        <v>89</v>
      </c>
      <c r="D51" s="319" t="s">
        <v>479</v>
      </c>
      <c r="E51" s="319" t="s">
        <v>540</v>
      </c>
      <c r="F51" s="335">
        <f t="shared" si="0"/>
        <v>56</v>
      </c>
    </row>
    <row r="52" spans="1:6" x14ac:dyDescent="0.25">
      <c r="A52" s="319" t="s">
        <v>496</v>
      </c>
      <c r="B52" s="319" t="s">
        <v>480</v>
      </c>
      <c r="C52" s="319" t="s">
        <v>89</v>
      </c>
      <c r="D52" s="319" t="s">
        <v>481</v>
      </c>
      <c r="E52" s="319" t="s">
        <v>755</v>
      </c>
      <c r="F52" s="335">
        <f t="shared" si="0"/>
        <v>252</v>
      </c>
    </row>
    <row r="53" spans="1:6" x14ac:dyDescent="0.25">
      <c r="A53" s="319" t="s">
        <v>496</v>
      </c>
      <c r="B53" s="319" t="s">
        <v>482</v>
      </c>
      <c r="C53" s="319" t="s">
        <v>89</v>
      </c>
      <c r="D53" s="319" t="s">
        <v>483</v>
      </c>
      <c r="E53" s="319" t="s">
        <v>756</v>
      </c>
      <c r="F53" s="335">
        <f t="shared" si="0"/>
        <v>329</v>
      </c>
    </row>
    <row r="54" spans="1:6" x14ac:dyDescent="0.25">
      <c r="A54" s="319" t="s">
        <v>496</v>
      </c>
      <c r="B54" s="319" t="s">
        <v>484</v>
      </c>
      <c r="C54" s="319" t="s">
        <v>92</v>
      </c>
      <c r="D54" s="319" t="s">
        <v>485</v>
      </c>
      <c r="E54" s="319" t="s">
        <v>757</v>
      </c>
      <c r="F54" s="335">
        <f t="shared" si="0"/>
        <v>426</v>
      </c>
    </row>
    <row r="55" spans="1:6" x14ac:dyDescent="0.25">
      <c r="A55" s="319" t="s">
        <v>496</v>
      </c>
      <c r="B55" s="319" t="s">
        <v>486</v>
      </c>
      <c r="C55" s="319" t="s">
        <v>89</v>
      </c>
      <c r="D55" s="319" t="s">
        <v>487</v>
      </c>
      <c r="E55" s="319" t="s">
        <v>758</v>
      </c>
      <c r="F55" s="335">
        <f t="shared" si="0"/>
        <v>198</v>
      </c>
    </row>
    <row r="56" spans="1:6" x14ac:dyDescent="0.25">
      <c r="A56" s="319" t="s">
        <v>496</v>
      </c>
      <c r="B56" s="319" t="s">
        <v>486</v>
      </c>
      <c r="C56" s="319" t="s">
        <v>89</v>
      </c>
      <c r="D56" s="319" t="s">
        <v>488</v>
      </c>
      <c r="E56" s="319" t="s">
        <v>524</v>
      </c>
      <c r="F56" s="335">
        <f t="shared" si="0"/>
        <v>54</v>
      </c>
    </row>
    <row r="57" spans="1:6" x14ac:dyDescent="0.25">
      <c r="A57" s="319" t="s">
        <v>496</v>
      </c>
      <c r="B57" s="319" t="s">
        <v>486</v>
      </c>
      <c r="C57" s="319" t="s">
        <v>89</v>
      </c>
      <c r="D57" s="319" t="s">
        <v>489</v>
      </c>
      <c r="E57" s="319" t="s">
        <v>176</v>
      </c>
      <c r="F57" s="335">
        <f t="shared" si="0"/>
        <v>13</v>
      </c>
    </row>
    <row r="58" spans="1:6" x14ac:dyDescent="0.25">
      <c r="A58" s="319" t="s">
        <v>496</v>
      </c>
      <c r="B58" s="319" t="s">
        <v>490</v>
      </c>
      <c r="C58" s="319" t="s">
        <v>89</v>
      </c>
      <c r="D58" s="319" t="s">
        <v>491</v>
      </c>
      <c r="E58" s="319" t="s">
        <v>524</v>
      </c>
      <c r="F58" s="335">
        <f t="shared" si="0"/>
        <v>54</v>
      </c>
    </row>
    <row r="59" spans="1:6" x14ac:dyDescent="0.25">
      <c r="A59" s="319" t="s">
        <v>497</v>
      </c>
      <c r="B59" s="319" t="s">
        <v>474</v>
      </c>
      <c r="C59" s="319" t="s">
        <v>89</v>
      </c>
      <c r="D59" s="319" t="s">
        <v>475</v>
      </c>
      <c r="E59" s="319" t="s">
        <v>267</v>
      </c>
      <c r="F59" s="335">
        <f t="shared" si="0"/>
        <v>24</v>
      </c>
    </row>
    <row r="60" spans="1:6" x14ac:dyDescent="0.25">
      <c r="A60" s="319" t="s">
        <v>497</v>
      </c>
      <c r="B60" s="319" t="s">
        <v>474</v>
      </c>
      <c r="C60" s="319" t="s">
        <v>89</v>
      </c>
      <c r="D60" s="319" t="s">
        <v>476</v>
      </c>
      <c r="E60" s="319" t="s">
        <v>184</v>
      </c>
      <c r="F60" s="335">
        <f t="shared" si="0"/>
        <v>19</v>
      </c>
    </row>
    <row r="61" spans="1:6" x14ac:dyDescent="0.25">
      <c r="A61" s="319" t="s">
        <v>497</v>
      </c>
      <c r="B61" s="319" t="s">
        <v>477</v>
      </c>
      <c r="C61" s="319" t="s">
        <v>89</v>
      </c>
      <c r="D61" s="319" t="s">
        <v>479</v>
      </c>
      <c r="E61" s="319" t="s">
        <v>394</v>
      </c>
      <c r="F61" s="335">
        <f t="shared" si="0"/>
        <v>1</v>
      </c>
    </row>
    <row r="62" spans="1:6" x14ac:dyDescent="0.25">
      <c r="A62" s="319" t="s">
        <v>497</v>
      </c>
      <c r="B62" s="319" t="s">
        <v>480</v>
      </c>
      <c r="C62" s="319" t="s">
        <v>89</v>
      </c>
      <c r="D62" s="319" t="s">
        <v>481</v>
      </c>
      <c r="E62" s="319" t="s">
        <v>259</v>
      </c>
      <c r="F62" s="335">
        <f t="shared" si="0"/>
        <v>16</v>
      </c>
    </row>
    <row r="63" spans="1:6" x14ac:dyDescent="0.25">
      <c r="A63" s="319" t="s">
        <v>497</v>
      </c>
      <c r="B63" s="319" t="s">
        <v>482</v>
      </c>
      <c r="C63" s="319" t="s">
        <v>89</v>
      </c>
      <c r="D63" s="319" t="s">
        <v>483</v>
      </c>
      <c r="E63" s="319" t="s">
        <v>186</v>
      </c>
      <c r="F63" s="335">
        <f t="shared" si="0"/>
        <v>20</v>
      </c>
    </row>
    <row r="64" spans="1:6" x14ac:dyDescent="0.25">
      <c r="A64" s="319" t="s">
        <v>497</v>
      </c>
      <c r="B64" s="319" t="s">
        <v>484</v>
      </c>
      <c r="C64" s="319" t="s">
        <v>92</v>
      </c>
      <c r="D64" s="319" t="s">
        <v>485</v>
      </c>
      <c r="E64" s="319" t="s">
        <v>578</v>
      </c>
      <c r="F64" s="335">
        <f t="shared" si="0"/>
        <v>29</v>
      </c>
    </row>
    <row r="65" spans="1:6" x14ac:dyDescent="0.25">
      <c r="A65" s="319" t="s">
        <v>497</v>
      </c>
      <c r="B65" s="319" t="s">
        <v>486</v>
      </c>
      <c r="C65" s="319" t="s">
        <v>89</v>
      </c>
      <c r="D65" s="319" t="s">
        <v>487</v>
      </c>
      <c r="E65" s="319" t="s">
        <v>397</v>
      </c>
      <c r="F65" s="335">
        <f t="shared" si="0"/>
        <v>4</v>
      </c>
    </row>
    <row r="66" spans="1:6" x14ac:dyDescent="0.25">
      <c r="A66" s="319" t="s">
        <v>497</v>
      </c>
      <c r="B66" s="319" t="s">
        <v>486</v>
      </c>
      <c r="C66" s="319" t="s">
        <v>89</v>
      </c>
      <c r="D66" s="319" t="s">
        <v>488</v>
      </c>
      <c r="E66" s="319" t="s">
        <v>396</v>
      </c>
      <c r="F66" s="335">
        <f t="shared" si="0"/>
        <v>3</v>
      </c>
    </row>
    <row r="67" spans="1:6" x14ac:dyDescent="0.25">
      <c r="A67" s="319" t="s">
        <v>497</v>
      </c>
      <c r="B67" s="319" t="s">
        <v>486</v>
      </c>
      <c r="C67" s="319" t="s">
        <v>89</v>
      </c>
      <c r="D67" s="319" t="s">
        <v>489</v>
      </c>
      <c r="E67" s="319" t="s">
        <v>395</v>
      </c>
      <c r="F67" s="335">
        <f t="shared" ref="F67:F76" si="2">E67*$F$1</f>
        <v>2</v>
      </c>
    </row>
    <row r="68" spans="1:6" x14ac:dyDescent="0.25">
      <c r="A68" s="319" t="s">
        <v>498</v>
      </c>
      <c r="B68" s="319" t="s">
        <v>474</v>
      </c>
      <c r="C68" s="319" t="s">
        <v>89</v>
      </c>
      <c r="D68" s="319" t="s">
        <v>475</v>
      </c>
      <c r="E68" s="319" t="s">
        <v>396</v>
      </c>
      <c r="F68" s="335">
        <f t="shared" si="2"/>
        <v>3</v>
      </c>
    </row>
    <row r="69" spans="1:6" x14ac:dyDescent="0.25">
      <c r="A69" s="319" t="s">
        <v>498</v>
      </c>
      <c r="B69" s="319" t="s">
        <v>474</v>
      </c>
      <c r="C69" s="319" t="s">
        <v>89</v>
      </c>
      <c r="D69" s="319" t="s">
        <v>476</v>
      </c>
      <c r="E69" s="319" t="s">
        <v>400</v>
      </c>
      <c r="F69" s="335">
        <f t="shared" si="2"/>
        <v>7</v>
      </c>
    </row>
    <row r="70" spans="1:6" x14ac:dyDescent="0.25">
      <c r="A70" s="319" t="s">
        <v>498</v>
      </c>
      <c r="B70" s="319" t="s">
        <v>477</v>
      </c>
      <c r="C70" s="319" t="s">
        <v>89</v>
      </c>
      <c r="D70" s="319" t="s">
        <v>478</v>
      </c>
      <c r="E70" s="319" t="s">
        <v>394</v>
      </c>
      <c r="F70" s="335">
        <f t="shared" si="2"/>
        <v>1</v>
      </c>
    </row>
    <row r="71" spans="1:6" x14ac:dyDescent="0.25">
      <c r="A71" s="319" t="s">
        <v>498</v>
      </c>
      <c r="B71" s="319" t="s">
        <v>477</v>
      </c>
      <c r="C71" s="319" t="s">
        <v>89</v>
      </c>
      <c r="D71" s="319" t="s">
        <v>479</v>
      </c>
      <c r="E71" s="319" t="s">
        <v>394</v>
      </c>
      <c r="F71" s="335">
        <f t="shared" si="2"/>
        <v>1</v>
      </c>
    </row>
    <row r="72" spans="1:6" x14ac:dyDescent="0.25">
      <c r="A72" s="319" t="s">
        <v>498</v>
      </c>
      <c r="B72" s="319" t="s">
        <v>480</v>
      </c>
      <c r="C72" s="319" t="s">
        <v>89</v>
      </c>
      <c r="D72" s="319" t="s">
        <v>481</v>
      </c>
      <c r="E72" s="319" t="s">
        <v>396</v>
      </c>
      <c r="F72" s="335">
        <f t="shared" si="2"/>
        <v>3</v>
      </c>
    </row>
    <row r="73" spans="1:6" x14ac:dyDescent="0.25">
      <c r="A73" s="319" t="s">
        <v>498</v>
      </c>
      <c r="B73" s="319" t="s">
        <v>482</v>
      </c>
      <c r="C73" s="319" t="s">
        <v>89</v>
      </c>
      <c r="D73" s="319" t="s">
        <v>483</v>
      </c>
      <c r="E73" s="319" t="s">
        <v>394</v>
      </c>
      <c r="F73" s="335">
        <f t="shared" si="2"/>
        <v>1</v>
      </c>
    </row>
    <row r="74" spans="1:6" x14ac:dyDescent="0.25">
      <c r="A74" s="319" t="s">
        <v>498</v>
      </c>
      <c r="B74" s="319" t="s">
        <v>486</v>
      </c>
      <c r="C74" s="319" t="s">
        <v>89</v>
      </c>
      <c r="D74" s="319" t="s">
        <v>487</v>
      </c>
      <c r="E74" s="319" t="s">
        <v>395</v>
      </c>
      <c r="F74" s="335">
        <f t="shared" si="2"/>
        <v>2</v>
      </c>
    </row>
    <row r="75" spans="1:6" x14ac:dyDescent="0.25">
      <c r="A75" s="319" t="s">
        <v>498</v>
      </c>
      <c r="B75" s="319" t="s">
        <v>486</v>
      </c>
      <c r="C75" s="319" t="s">
        <v>89</v>
      </c>
      <c r="D75" s="319" t="s">
        <v>488</v>
      </c>
      <c r="E75" s="319" t="s">
        <v>395</v>
      </c>
      <c r="F75" s="335">
        <f t="shared" si="2"/>
        <v>2</v>
      </c>
    </row>
    <row r="76" spans="1:6" x14ac:dyDescent="0.25">
      <c r="A76" s="319" t="s">
        <v>499</v>
      </c>
      <c r="B76" s="319" t="s">
        <v>484</v>
      </c>
      <c r="C76" s="319" t="s">
        <v>92</v>
      </c>
      <c r="D76" s="319" t="s">
        <v>485</v>
      </c>
      <c r="E76" s="319" t="s">
        <v>394</v>
      </c>
      <c r="F76" s="335">
        <f t="shared" si="2"/>
        <v>1</v>
      </c>
    </row>
    <row r="77" spans="1:6" x14ac:dyDescent="0.25">
      <c r="F77">
        <f>SUM(F2:F76)</f>
        <v>10443</v>
      </c>
    </row>
  </sheetData>
  <mergeCells count="3">
    <mergeCell ref="N1:N2"/>
    <mergeCell ref="P1:S1"/>
    <mergeCell ref="O2:S2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activeCell="E38" sqref="E38"/>
    </sheetView>
  </sheetViews>
  <sheetFormatPr defaultRowHeight="15" x14ac:dyDescent="0.25"/>
  <cols>
    <col min="1" max="1" width="9.140625" style="335"/>
    <col min="2" max="2" width="25.85546875" style="335" customWidth="1"/>
    <col min="3" max="3" width="9.140625" style="335"/>
    <col min="4" max="4" width="21" style="335" customWidth="1"/>
    <col min="5" max="5" width="20.42578125" style="335" customWidth="1"/>
    <col min="6" max="7" width="9.140625" style="335"/>
    <col min="8" max="8" width="13" style="335" customWidth="1"/>
    <col min="9" max="9" width="15.5703125" style="335" customWidth="1"/>
    <col min="10" max="16384" width="9.140625" style="335"/>
  </cols>
  <sheetData>
    <row r="1" spans="1:22" x14ac:dyDescent="0.25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</row>
    <row r="2" spans="1:22" ht="18.75" x14ac:dyDescent="0.3">
      <c r="A2" s="625" t="s">
        <v>501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7"/>
    </row>
    <row r="3" spans="1:22" x14ac:dyDescent="0.25">
      <c r="A3" s="411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3"/>
    </row>
    <row r="4" spans="1:22" ht="15.75" thickBot="1" x14ac:dyDescent="0.3">
      <c r="A4" s="414"/>
      <c r="B4" s="409"/>
      <c r="C4" s="409"/>
      <c r="D4" s="409"/>
      <c r="E4" s="409" t="s">
        <v>502</v>
      </c>
      <c r="F4" s="598" t="s">
        <v>459</v>
      </c>
      <c r="G4" s="599"/>
      <c r="H4" s="599"/>
      <c r="I4" s="594"/>
      <c r="J4" s="408"/>
      <c r="K4" s="409" t="s">
        <v>503</v>
      </c>
      <c r="L4" s="593" t="s">
        <v>618</v>
      </c>
      <c r="M4" s="594"/>
      <c r="N4" s="409" t="s">
        <v>505</v>
      </c>
      <c r="O4" s="593" t="s">
        <v>730</v>
      </c>
      <c r="P4" s="594"/>
      <c r="Q4" s="408"/>
      <c r="R4" s="409" t="s">
        <v>507</v>
      </c>
      <c r="S4" s="593" t="s">
        <v>508</v>
      </c>
      <c r="T4" s="600"/>
      <c r="U4" s="408"/>
      <c r="V4" s="415"/>
    </row>
    <row r="5" spans="1:22" ht="15" customHeight="1" x14ac:dyDescent="0.25">
      <c r="A5" s="414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15"/>
    </row>
    <row r="6" spans="1:22" ht="15" customHeight="1" x14ac:dyDescent="0.25">
      <c r="A6" s="414"/>
      <c r="B6" s="408"/>
      <c r="C6" s="408"/>
      <c r="D6" s="621" t="s">
        <v>460</v>
      </c>
      <c r="E6" s="622"/>
      <c r="F6" s="613" t="s">
        <v>444</v>
      </c>
      <c r="G6" s="613" t="s">
        <v>288</v>
      </c>
      <c r="H6" s="616" t="s">
        <v>328</v>
      </c>
      <c r="I6" s="617"/>
      <c r="J6" s="617"/>
      <c r="K6" s="618"/>
      <c r="L6" s="613" t="s">
        <v>292</v>
      </c>
      <c r="M6" s="613" t="s">
        <v>461</v>
      </c>
      <c r="N6" s="616" t="s">
        <v>339</v>
      </c>
      <c r="O6" s="617"/>
      <c r="P6" s="617"/>
      <c r="Q6" s="617"/>
      <c r="R6" s="617"/>
      <c r="S6" s="617"/>
      <c r="T6" s="617"/>
      <c r="U6" s="618"/>
      <c r="V6" s="415"/>
    </row>
    <row r="7" spans="1:22" x14ac:dyDescent="0.25">
      <c r="A7" s="414"/>
      <c r="B7" s="408"/>
      <c r="C7" s="408"/>
      <c r="D7" s="623"/>
      <c r="E7" s="624"/>
      <c r="F7" s="614"/>
      <c r="G7" s="614"/>
      <c r="H7" s="613" t="s">
        <v>293</v>
      </c>
      <c r="I7" s="613" t="s">
        <v>294</v>
      </c>
      <c r="J7" s="350" t="s">
        <v>295</v>
      </c>
      <c r="K7" s="350" t="s">
        <v>296</v>
      </c>
      <c r="L7" s="614"/>
      <c r="M7" s="614"/>
      <c r="N7" s="616" t="s">
        <v>462</v>
      </c>
      <c r="O7" s="617"/>
      <c r="P7" s="618"/>
      <c r="Q7" s="616" t="s">
        <v>463</v>
      </c>
      <c r="R7" s="617"/>
      <c r="S7" s="617"/>
      <c r="T7" s="618"/>
      <c r="U7" s="613" t="s">
        <v>300</v>
      </c>
      <c r="V7" s="415"/>
    </row>
    <row r="8" spans="1:22" ht="38.25" x14ac:dyDescent="0.25">
      <c r="A8" s="414"/>
      <c r="B8" s="417" t="s">
        <v>760</v>
      </c>
      <c r="C8" s="408"/>
      <c r="D8" s="350" t="s">
        <v>417</v>
      </c>
      <c r="E8" s="350" t="s">
        <v>509</v>
      </c>
      <c r="F8" s="615"/>
      <c r="G8" s="615"/>
      <c r="H8" s="615"/>
      <c r="I8" s="615"/>
      <c r="J8" s="350" t="s">
        <v>300</v>
      </c>
      <c r="K8" s="350" t="s">
        <v>300</v>
      </c>
      <c r="L8" s="615"/>
      <c r="M8" s="615"/>
      <c r="N8" s="350" t="s">
        <v>301</v>
      </c>
      <c r="O8" s="350" t="s">
        <v>510</v>
      </c>
      <c r="P8" s="350" t="s">
        <v>511</v>
      </c>
      <c r="Q8" s="350" t="s">
        <v>302</v>
      </c>
      <c r="R8" s="350" t="s">
        <v>510</v>
      </c>
      <c r="S8" s="350" t="s">
        <v>511</v>
      </c>
      <c r="T8" s="350" t="s">
        <v>303</v>
      </c>
      <c r="U8" s="615"/>
      <c r="V8" s="415"/>
    </row>
    <row r="9" spans="1:22" x14ac:dyDescent="0.25">
      <c r="A9" s="414"/>
      <c r="B9" s="408"/>
      <c r="C9" s="410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15"/>
    </row>
    <row r="10" spans="1:22" x14ac:dyDescent="0.25">
      <c r="A10" s="414"/>
      <c r="B10" s="351" t="s">
        <v>459</v>
      </c>
      <c r="C10" s="408"/>
      <c r="D10" s="416">
        <v>886</v>
      </c>
      <c r="E10" s="416">
        <v>161252</v>
      </c>
      <c r="F10" s="416">
        <v>133172</v>
      </c>
      <c r="G10" s="418">
        <v>8.0194818652849698</v>
      </c>
      <c r="H10" s="418">
        <v>109.181715575621</v>
      </c>
      <c r="I10" s="418">
        <v>72.639143363469799</v>
      </c>
      <c r="J10" s="418">
        <v>73.066024747066507</v>
      </c>
      <c r="K10" s="418">
        <v>70.305443597338893</v>
      </c>
      <c r="L10" s="418">
        <v>30.237038277912699</v>
      </c>
      <c r="M10" s="418">
        <v>12062.5</v>
      </c>
      <c r="N10" s="416">
        <v>12186</v>
      </c>
      <c r="O10" s="416">
        <v>1148</v>
      </c>
      <c r="P10" s="416">
        <v>6312</v>
      </c>
      <c r="Q10" s="416">
        <v>11578</v>
      </c>
      <c r="R10" s="416">
        <v>1149</v>
      </c>
      <c r="S10" s="416">
        <v>6312</v>
      </c>
      <c r="T10" s="416">
        <v>361</v>
      </c>
      <c r="U10" s="418">
        <v>19.840507013486299</v>
      </c>
      <c r="V10" s="415"/>
    </row>
    <row r="13" spans="1:22" x14ac:dyDescent="0.25">
      <c r="B13" s="335" t="s">
        <v>761</v>
      </c>
      <c r="F13" s="335" t="s">
        <v>762</v>
      </c>
    </row>
    <row r="14" spans="1:22" x14ac:dyDescent="0.25">
      <c r="B14" s="406" t="s">
        <v>433</v>
      </c>
      <c r="F14" s="354" t="s">
        <v>434</v>
      </c>
      <c r="G14" s="354" t="s">
        <v>433</v>
      </c>
    </row>
    <row r="15" spans="1:22" x14ac:dyDescent="0.25">
      <c r="C15" s="406" t="s">
        <v>468</v>
      </c>
      <c r="H15" s="391" t="s">
        <v>387</v>
      </c>
      <c r="I15" s="391" t="s">
        <v>387</v>
      </c>
    </row>
    <row r="16" spans="1:22" x14ac:dyDescent="0.25">
      <c r="B16" s="406" t="s">
        <v>468</v>
      </c>
      <c r="C16" s="405">
        <v>10498</v>
      </c>
      <c r="H16" s="354" t="s">
        <v>434</v>
      </c>
      <c r="I16" s="354" t="s">
        <v>433</v>
      </c>
    </row>
    <row r="17" spans="6:10" x14ac:dyDescent="0.25">
      <c r="F17" s="628" t="s">
        <v>387</v>
      </c>
      <c r="G17" s="628"/>
      <c r="H17" s="353">
        <v>537612</v>
      </c>
      <c r="I17" s="353">
        <v>92538</v>
      </c>
    </row>
    <row r="18" spans="6:10" x14ac:dyDescent="0.25">
      <c r="F18" s="265" t="s">
        <v>517</v>
      </c>
      <c r="G18" s="266"/>
      <c r="H18" s="151">
        <f>'1-6_2020 přehled dle VS '!F77</f>
        <v>17240</v>
      </c>
      <c r="I18" s="151">
        <v>9765</v>
      </c>
      <c r="J18" s="335" t="s">
        <v>452</v>
      </c>
    </row>
    <row r="19" spans="6:10" x14ac:dyDescent="0.25">
      <c r="G19" s="335" t="s">
        <v>514</v>
      </c>
      <c r="H19" s="188">
        <f>SUM(H17:H18)</f>
        <v>554852</v>
      </c>
      <c r="I19" s="188">
        <f>SUM(I17:I18)</f>
        <v>102303</v>
      </c>
    </row>
    <row r="35" spans="17:18" x14ac:dyDescent="0.25">
      <c r="Q35" s="419" t="s">
        <v>788</v>
      </c>
      <c r="R35" s="419"/>
    </row>
  </sheetData>
  <mergeCells count="18">
    <mergeCell ref="L4:M4"/>
    <mergeCell ref="A2:V2"/>
    <mergeCell ref="O4:P4"/>
    <mergeCell ref="F4:I4"/>
    <mergeCell ref="S4:T4"/>
    <mergeCell ref="D6:E7"/>
    <mergeCell ref="F17:G17"/>
    <mergeCell ref="L6:L8"/>
    <mergeCell ref="M6:M8"/>
    <mergeCell ref="N6:U6"/>
    <mergeCell ref="N7:P7"/>
    <mergeCell ref="Q7:T7"/>
    <mergeCell ref="U7:U8"/>
    <mergeCell ref="F6:F8"/>
    <mergeCell ref="G6:G8"/>
    <mergeCell ref="H6:K6"/>
    <mergeCell ref="H7:H8"/>
    <mergeCell ref="I7:I8"/>
  </mergeCells>
  <pageMargins left="0.7" right="0.7" top="0.78740157499999996" bottom="0.78740157499999996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topLeftCell="A7" workbookViewId="0">
      <selection activeCell="F20" sqref="F20"/>
    </sheetView>
  </sheetViews>
  <sheetFormatPr defaultRowHeight="15" x14ac:dyDescent="0.25"/>
  <cols>
    <col min="1" max="15" width="9.140625" style="335"/>
    <col min="16" max="17" width="12.28515625" style="335" customWidth="1"/>
    <col min="18" max="18" width="11.28515625" style="335" customWidth="1"/>
    <col min="19" max="19" width="11.5703125" style="335" customWidth="1"/>
    <col min="20" max="20" width="12.85546875" style="335" customWidth="1"/>
    <col min="21" max="16384" width="9.140625" style="335"/>
  </cols>
  <sheetData>
    <row r="1" spans="1:27" x14ac:dyDescent="0.25">
      <c r="A1" s="186" t="s">
        <v>349</v>
      </c>
      <c r="B1" s="186" t="s">
        <v>350</v>
      </c>
      <c r="C1" s="186" t="s">
        <v>351</v>
      </c>
      <c r="D1" s="186" t="s">
        <v>352</v>
      </c>
      <c r="E1" s="186" t="s">
        <v>353</v>
      </c>
      <c r="F1" s="335">
        <v>1</v>
      </c>
    </row>
    <row r="2" spans="1:27" x14ac:dyDescent="0.25">
      <c r="A2" s="319" t="s">
        <v>473</v>
      </c>
      <c r="B2" s="319" t="s">
        <v>474</v>
      </c>
      <c r="C2" s="319" t="s">
        <v>89</v>
      </c>
      <c r="D2" s="319" t="s">
        <v>475</v>
      </c>
      <c r="E2" s="319" t="s">
        <v>763</v>
      </c>
      <c r="F2" s="335">
        <f>E2*$F$1</f>
        <v>1279</v>
      </c>
      <c r="N2" s="174" t="s">
        <v>604</v>
      </c>
      <c r="O2" s="174" t="s">
        <v>608</v>
      </c>
      <c r="P2" s="174" t="s">
        <v>607</v>
      </c>
      <c r="Q2" s="174" t="s">
        <v>609</v>
      </c>
      <c r="R2" s="174" t="s">
        <v>610</v>
      </c>
      <c r="S2" s="174" t="s">
        <v>606</v>
      </c>
      <c r="T2" s="174" t="s">
        <v>351</v>
      </c>
      <c r="U2" s="174" t="s">
        <v>611</v>
      </c>
      <c r="V2" s="174" t="s">
        <v>349</v>
      </c>
      <c r="W2" s="174" t="s">
        <v>612</v>
      </c>
      <c r="X2" s="174" t="s">
        <v>613</v>
      </c>
      <c r="Y2" s="174" t="s">
        <v>614</v>
      </c>
      <c r="Z2" s="174" t="s">
        <v>615</v>
      </c>
      <c r="AA2" s="174" t="s">
        <v>616</v>
      </c>
    </row>
    <row r="3" spans="1:27" x14ac:dyDescent="0.25">
      <c r="A3" s="319" t="s">
        <v>473</v>
      </c>
      <c r="B3" s="319" t="s">
        <v>474</v>
      </c>
      <c r="C3" s="319" t="s">
        <v>89</v>
      </c>
      <c r="D3" s="319" t="s">
        <v>476</v>
      </c>
      <c r="E3" s="319" t="s">
        <v>688</v>
      </c>
      <c r="F3" s="335">
        <f t="shared" ref="F3:F66" si="0">E3*$F$1</f>
        <v>1237</v>
      </c>
      <c r="N3" s="390" t="s">
        <v>617</v>
      </c>
      <c r="O3" s="390" t="s">
        <v>617</v>
      </c>
      <c r="P3" s="390" t="s">
        <v>617</v>
      </c>
      <c r="Q3" s="390" t="s">
        <v>617</v>
      </c>
      <c r="R3" s="390" t="s">
        <v>617</v>
      </c>
      <c r="S3" s="390" t="s">
        <v>617</v>
      </c>
      <c r="T3" s="390" t="s">
        <v>617</v>
      </c>
      <c r="U3" s="390" t="s">
        <v>617</v>
      </c>
      <c r="V3" s="390" t="s">
        <v>617</v>
      </c>
      <c r="W3" s="390" t="s">
        <v>617</v>
      </c>
      <c r="X3" s="390" t="s">
        <v>617</v>
      </c>
      <c r="Y3" s="390" t="s">
        <v>617</v>
      </c>
      <c r="Z3" s="390" t="s">
        <v>617</v>
      </c>
      <c r="AA3" s="390" t="s">
        <v>617</v>
      </c>
    </row>
    <row r="4" spans="1:27" x14ac:dyDescent="0.25">
      <c r="A4" s="319" t="s">
        <v>473</v>
      </c>
      <c r="B4" s="319" t="s">
        <v>477</v>
      </c>
      <c r="C4" s="319" t="s">
        <v>89</v>
      </c>
      <c r="D4" s="319" t="s">
        <v>478</v>
      </c>
      <c r="E4" s="319" t="s">
        <v>764</v>
      </c>
      <c r="F4" s="335">
        <f t="shared" si="0"/>
        <v>590</v>
      </c>
      <c r="N4" s="602"/>
      <c r="O4" s="602"/>
      <c r="P4" s="174" t="s">
        <v>429</v>
      </c>
      <c r="Q4" s="602"/>
      <c r="R4" s="602"/>
      <c r="S4" s="602"/>
      <c r="T4" s="602"/>
      <c r="U4" s="389"/>
      <c r="V4" s="389"/>
      <c r="W4" s="389"/>
      <c r="X4" s="389"/>
      <c r="Y4" s="389"/>
      <c r="Z4" s="389"/>
      <c r="AA4" s="389"/>
    </row>
    <row r="5" spans="1:27" x14ac:dyDescent="0.25">
      <c r="A5" s="319" t="s">
        <v>473</v>
      </c>
      <c r="B5" s="319" t="s">
        <v>477</v>
      </c>
      <c r="C5" s="319" t="s">
        <v>89</v>
      </c>
      <c r="D5" s="319" t="s">
        <v>479</v>
      </c>
      <c r="E5" s="319" t="s">
        <v>765</v>
      </c>
      <c r="F5" s="335">
        <f t="shared" si="0"/>
        <v>363</v>
      </c>
      <c r="N5" s="602"/>
      <c r="O5" s="602"/>
      <c r="P5" s="603" t="s">
        <v>732</v>
      </c>
      <c r="Q5" s="603"/>
      <c r="R5" s="603"/>
      <c r="S5" s="603"/>
      <c r="T5" s="603"/>
      <c r="U5" s="389"/>
      <c r="V5" s="389"/>
      <c r="W5" s="389"/>
      <c r="X5" s="389"/>
      <c r="Y5" s="389"/>
      <c r="Z5" s="389"/>
      <c r="AA5" s="389"/>
    </row>
    <row r="6" spans="1:27" x14ac:dyDescent="0.25">
      <c r="A6" s="319" t="s">
        <v>473</v>
      </c>
      <c r="B6" s="319" t="s">
        <v>480</v>
      </c>
      <c r="C6" s="319" t="s">
        <v>89</v>
      </c>
      <c r="D6" s="319" t="s">
        <v>481</v>
      </c>
      <c r="E6" s="319" t="s">
        <v>766</v>
      </c>
      <c r="F6" s="335">
        <f t="shared" si="0"/>
        <v>1145</v>
      </c>
      <c r="N6" s="174" t="s">
        <v>392</v>
      </c>
      <c r="O6" s="174" t="s">
        <v>605</v>
      </c>
      <c r="P6" s="390" t="s">
        <v>393</v>
      </c>
      <c r="Q6" s="390" t="s">
        <v>669</v>
      </c>
      <c r="R6" s="390" t="s">
        <v>670</v>
      </c>
      <c r="S6" s="390" t="s">
        <v>671</v>
      </c>
      <c r="T6" s="390" t="s">
        <v>672</v>
      </c>
      <c r="U6" s="389"/>
      <c r="V6" s="389"/>
      <c r="W6" s="389"/>
      <c r="X6" s="389"/>
      <c r="Y6" s="389"/>
      <c r="Z6" s="389"/>
      <c r="AA6" s="389"/>
    </row>
    <row r="7" spans="1:27" x14ac:dyDescent="0.25">
      <c r="A7" s="319" t="s">
        <v>473</v>
      </c>
      <c r="B7" s="319" t="s">
        <v>482</v>
      </c>
      <c r="C7" s="319" t="s">
        <v>89</v>
      </c>
      <c r="D7" s="319" t="s">
        <v>483</v>
      </c>
      <c r="E7" s="319" t="s">
        <v>767</v>
      </c>
      <c r="F7" s="335">
        <f t="shared" si="0"/>
        <v>1288</v>
      </c>
      <c r="N7" s="390" t="s">
        <v>394</v>
      </c>
      <c r="O7" s="390" t="s">
        <v>394</v>
      </c>
      <c r="P7" s="225">
        <v>86135</v>
      </c>
      <c r="Q7" s="225">
        <v>79935124</v>
      </c>
      <c r="R7" s="225">
        <v>1293150</v>
      </c>
      <c r="S7" s="225">
        <v>2111470</v>
      </c>
      <c r="T7" s="225">
        <v>0</v>
      </c>
      <c r="U7" s="389"/>
      <c r="V7" s="389"/>
      <c r="W7" s="389"/>
      <c r="X7" s="389"/>
      <c r="Y7" s="389"/>
      <c r="Z7" s="389"/>
      <c r="AA7" s="389"/>
    </row>
    <row r="8" spans="1:27" x14ac:dyDescent="0.25">
      <c r="A8" s="319" t="s">
        <v>473</v>
      </c>
      <c r="B8" s="319" t="s">
        <v>484</v>
      </c>
      <c r="C8" s="319" t="s">
        <v>92</v>
      </c>
      <c r="D8" s="319" t="s">
        <v>485</v>
      </c>
      <c r="E8" s="319" t="s">
        <v>768</v>
      </c>
      <c r="F8" s="335">
        <f t="shared" si="0"/>
        <v>1983</v>
      </c>
      <c r="N8" s="390" t="s">
        <v>395</v>
      </c>
      <c r="O8" s="390" t="s">
        <v>395</v>
      </c>
      <c r="P8" s="225">
        <v>123186</v>
      </c>
      <c r="Q8" s="225">
        <v>95530765</v>
      </c>
      <c r="R8" s="225">
        <v>1304400</v>
      </c>
      <c r="S8" s="225">
        <v>662400</v>
      </c>
      <c r="T8" s="225">
        <v>0</v>
      </c>
      <c r="U8" s="389"/>
      <c r="V8" s="389"/>
      <c r="W8" s="389"/>
      <c r="X8" s="389"/>
      <c r="Y8" s="389"/>
      <c r="Z8" s="389"/>
      <c r="AA8" s="389"/>
    </row>
    <row r="9" spans="1:27" x14ac:dyDescent="0.25">
      <c r="A9" s="319" t="s">
        <v>473</v>
      </c>
      <c r="B9" s="319" t="s">
        <v>486</v>
      </c>
      <c r="C9" s="319" t="s">
        <v>89</v>
      </c>
      <c r="D9" s="319" t="s">
        <v>487</v>
      </c>
      <c r="E9" s="319" t="s">
        <v>769</v>
      </c>
      <c r="F9" s="335">
        <f t="shared" si="0"/>
        <v>1074</v>
      </c>
      <c r="N9" s="390" t="s">
        <v>396</v>
      </c>
      <c r="O9" s="390" t="s">
        <v>396</v>
      </c>
      <c r="P9" s="225">
        <v>22461</v>
      </c>
      <c r="Q9" s="225">
        <v>14917481</v>
      </c>
      <c r="R9" s="225">
        <v>3108225</v>
      </c>
      <c r="S9" s="225">
        <v>0</v>
      </c>
      <c r="T9" s="225">
        <v>43257502</v>
      </c>
      <c r="U9" s="389"/>
      <c r="V9" s="389"/>
      <c r="W9" s="389"/>
      <c r="X9" s="389"/>
      <c r="Y9" s="389"/>
      <c r="Z9" s="389"/>
      <c r="AA9" s="389"/>
    </row>
    <row r="10" spans="1:27" x14ac:dyDescent="0.25">
      <c r="A10" s="319" t="s">
        <v>473</v>
      </c>
      <c r="B10" s="319" t="s">
        <v>486</v>
      </c>
      <c r="C10" s="319" t="s">
        <v>89</v>
      </c>
      <c r="D10" s="319" t="s">
        <v>488</v>
      </c>
      <c r="E10" s="319" t="s">
        <v>544</v>
      </c>
      <c r="F10" s="335">
        <f t="shared" si="0"/>
        <v>244</v>
      </c>
      <c r="N10" s="390" t="s">
        <v>397</v>
      </c>
      <c r="O10" s="390" t="s">
        <v>397</v>
      </c>
      <c r="P10" s="225">
        <v>86489</v>
      </c>
      <c r="Q10" s="225">
        <v>34018449</v>
      </c>
      <c r="R10" s="225">
        <v>1146975</v>
      </c>
      <c r="S10" s="225">
        <v>1089985</v>
      </c>
      <c r="T10" s="225">
        <v>0</v>
      </c>
      <c r="U10" s="389"/>
      <c r="V10" s="389"/>
      <c r="W10" s="389"/>
      <c r="X10" s="389"/>
      <c r="Y10" s="389"/>
      <c r="Z10" s="389"/>
      <c r="AA10" s="389"/>
    </row>
    <row r="11" spans="1:27" x14ac:dyDescent="0.25">
      <c r="A11" s="319" t="s">
        <v>473</v>
      </c>
      <c r="B11" s="319" t="s">
        <v>486</v>
      </c>
      <c r="C11" s="319" t="s">
        <v>89</v>
      </c>
      <c r="D11" s="319" t="s">
        <v>489</v>
      </c>
      <c r="E11" s="319" t="s">
        <v>666</v>
      </c>
      <c r="F11" s="335">
        <f t="shared" si="0"/>
        <v>39</v>
      </c>
      <c r="N11" s="390" t="s">
        <v>398</v>
      </c>
      <c r="O11" s="390" t="s">
        <v>398</v>
      </c>
      <c r="P11" s="225">
        <v>118</v>
      </c>
      <c r="Q11" s="225">
        <v>73019</v>
      </c>
      <c r="R11" s="225">
        <v>0</v>
      </c>
      <c r="S11" s="225">
        <v>0</v>
      </c>
      <c r="T11" s="225">
        <v>0</v>
      </c>
      <c r="U11" s="389"/>
      <c r="V11" s="389"/>
      <c r="W11" s="389"/>
      <c r="X11" s="389"/>
      <c r="Y11" s="389"/>
      <c r="Z11" s="389"/>
      <c r="AA11" s="389"/>
    </row>
    <row r="12" spans="1:27" x14ac:dyDescent="0.25">
      <c r="A12" s="319" t="s">
        <v>473</v>
      </c>
      <c r="B12" s="319" t="s">
        <v>490</v>
      </c>
      <c r="C12" s="319" t="s">
        <v>89</v>
      </c>
      <c r="D12" s="319" t="s">
        <v>491</v>
      </c>
      <c r="E12" s="319" t="s">
        <v>770</v>
      </c>
      <c r="F12" s="335">
        <f t="shared" si="0"/>
        <v>347</v>
      </c>
      <c r="N12" s="390" t="s">
        <v>399</v>
      </c>
      <c r="O12" s="390" t="s">
        <v>399</v>
      </c>
      <c r="P12" s="225">
        <v>58591</v>
      </c>
      <c r="Q12" s="225">
        <v>10707301</v>
      </c>
      <c r="R12" s="225">
        <v>35775</v>
      </c>
      <c r="S12" s="225">
        <v>259495</v>
      </c>
      <c r="T12" s="225">
        <v>0</v>
      </c>
      <c r="U12" s="389"/>
      <c r="V12" s="389"/>
      <c r="W12" s="389"/>
      <c r="X12" s="389"/>
      <c r="Y12" s="389"/>
      <c r="Z12" s="389"/>
      <c r="AA12" s="389"/>
    </row>
    <row r="13" spans="1:27" x14ac:dyDescent="0.25">
      <c r="A13" s="319" t="s">
        <v>492</v>
      </c>
      <c r="B13" s="319" t="s">
        <v>474</v>
      </c>
      <c r="C13" s="319" t="s">
        <v>89</v>
      </c>
      <c r="D13" s="319" t="s">
        <v>475</v>
      </c>
      <c r="E13" s="319" t="s">
        <v>493</v>
      </c>
      <c r="F13" s="335">
        <f t="shared" si="0"/>
        <v>205</v>
      </c>
      <c r="N13" s="390" t="s">
        <v>400</v>
      </c>
      <c r="O13" s="390" t="s">
        <v>400</v>
      </c>
      <c r="P13" s="225">
        <v>12867</v>
      </c>
      <c r="Q13" s="225">
        <v>2559033</v>
      </c>
      <c r="R13" s="225">
        <v>0</v>
      </c>
      <c r="S13" s="225">
        <v>26180</v>
      </c>
      <c r="T13" s="225">
        <v>0</v>
      </c>
      <c r="U13" s="389"/>
      <c r="V13" s="389"/>
      <c r="W13" s="389"/>
      <c r="X13" s="389"/>
      <c r="Y13" s="389"/>
      <c r="Z13" s="389"/>
      <c r="AA13" s="389"/>
    </row>
    <row r="14" spans="1:27" x14ac:dyDescent="0.25">
      <c r="A14" s="319" t="s">
        <v>492</v>
      </c>
      <c r="B14" s="319" t="s">
        <v>474</v>
      </c>
      <c r="C14" s="319" t="s">
        <v>89</v>
      </c>
      <c r="D14" s="319" t="s">
        <v>476</v>
      </c>
      <c r="E14" s="319" t="s">
        <v>771</v>
      </c>
      <c r="F14" s="335">
        <f t="shared" si="0"/>
        <v>191</v>
      </c>
      <c r="N14" s="390" t="s">
        <v>401</v>
      </c>
      <c r="O14" s="390" t="s">
        <v>401</v>
      </c>
      <c r="P14" s="225">
        <v>6659</v>
      </c>
      <c r="Q14" s="225">
        <v>2420546</v>
      </c>
      <c r="R14" s="225">
        <v>0</v>
      </c>
      <c r="S14" s="225">
        <v>0</v>
      </c>
      <c r="T14" s="225">
        <v>0</v>
      </c>
      <c r="U14" s="389"/>
      <c r="V14" s="389"/>
      <c r="W14" s="389"/>
      <c r="X14" s="389"/>
      <c r="Y14" s="389"/>
      <c r="Z14" s="389"/>
      <c r="AA14" s="389"/>
    </row>
    <row r="15" spans="1:27" x14ac:dyDescent="0.25">
      <c r="A15" s="319" t="s">
        <v>492</v>
      </c>
      <c r="B15" s="319" t="s">
        <v>477</v>
      </c>
      <c r="C15" s="319" t="s">
        <v>89</v>
      </c>
      <c r="D15" s="319" t="s">
        <v>478</v>
      </c>
      <c r="E15" s="319" t="s">
        <v>646</v>
      </c>
      <c r="F15" s="335">
        <f t="shared" si="0"/>
        <v>123</v>
      </c>
      <c r="N15" s="390" t="s">
        <v>402</v>
      </c>
      <c r="O15" s="390" t="s">
        <v>402</v>
      </c>
      <c r="P15" s="225">
        <v>1026</v>
      </c>
      <c r="Q15" s="225">
        <v>433182</v>
      </c>
      <c r="R15" s="225">
        <v>0</v>
      </c>
      <c r="S15" s="225">
        <v>3465</v>
      </c>
      <c r="T15" s="225">
        <v>0</v>
      </c>
      <c r="U15" s="389"/>
      <c r="V15" s="389"/>
      <c r="W15" s="389"/>
      <c r="X15" s="389"/>
      <c r="Y15" s="389"/>
      <c r="Z15" s="389"/>
      <c r="AA15" s="389"/>
    </row>
    <row r="16" spans="1:27" x14ac:dyDescent="0.25">
      <c r="A16" s="319" t="s">
        <v>492</v>
      </c>
      <c r="B16" s="319" t="s">
        <v>477</v>
      </c>
      <c r="C16" s="319" t="s">
        <v>89</v>
      </c>
      <c r="D16" s="319" t="s">
        <v>479</v>
      </c>
      <c r="E16" s="319" t="s">
        <v>581</v>
      </c>
      <c r="F16" s="335">
        <f t="shared" si="0"/>
        <v>49</v>
      </c>
      <c r="N16" s="390" t="s">
        <v>175</v>
      </c>
      <c r="O16" s="390" t="s">
        <v>175</v>
      </c>
      <c r="P16" s="225">
        <v>71285</v>
      </c>
      <c r="Q16" s="225">
        <v>35366607</v>
      </c>
      <c r="R16" s="225">
        <v>701325</v>
      </c>
      <c r="S16" s="225">
        <v>1314610</v>
      </c>
      <c r="T16" s="225">
        <v>0</v>
      </c>
      <c r="U16" s="389"/>
      <c r="V16" s="389"/>
      <c r="W16" s="389"/>
      <c r="X16" s="389"/>
      <c r="Y16" s="389"/>
      <c r="Z16" s="389"/>
      <c r="AA16" s="389"/>
    </row>
    <row r="17" spans="1:27" x14ac:dyDescent="0.25">
      <c r="A17" s="319" t="s">
        <v>492</v>
      </c>
      <c r="B17" s="319" t="s">
        <v>480</v>
      </c>
      <c r="C17" s="319" t="s">
        <v>89</v>
      </c>
      <c r="D17" s="319" t="s">
        <v>481</v>
      </c>
      <c r="E17" s="319" t="s">
        <v>772</v>
      </c>
      <c r="F17" s="335">
        <f t="shared" si="0"/>
        <v>162</v>
      </c>
      <c r="N17" s="390" t="s">
        <v>176</v>
      </c>
      <c r="O17" s="390" t="s">
        <v>176</v>
      </c>
      <c r="P17" s="225">
        <v>42829</v>
      </c>
      <c r="Q17" s="225">
        <v>28518628</v>
      </c>
      <c r="R17" s="225">
        <v>514875</v>
      </c>
      <c r="S17" s="225">
        <v>138205</v>
      </c>
      <c r="T17" s="225">
        <v>0</v>
      </c>
      <c r="U17" s="389"/>
      <c r="V17" s="389"/>
      <c r="W17" s="389"/>
      <c r="X17" s="389"/>
      <c r="Y17" s="389"/>
      <c r="Z17" s="389"/>
      <c r="AA17" s="389"/>
    </row>
    <row r="18" spans="1:27" x14ac:dyDescent="0.25">
      <c r="A18" s="319" t="s">
        <v>492</v>
      </c>
      <c r="B18" s="319" t="s">
        <v>482</v>
      </c>
      <c r="C18" s="319" t="s">
        <v>89</v>
      </c>
      <c r="D18" s="319" t="s">
        <v>483</v>
      </c>
      <c r="E18" s="319" t="s">
        <v>773</v>
      </c>
      <c r="F18" s="335">
        <f t="shared" si="0"/>
        <v>238</v>
      </c>
      <c r="N18" s="390" t="s">
        <v>178</v>
      </c>
      <c r="O18" s="390" t="s">
        <v>178</v>
      </c>
      <c r="P18" s="225">
        <v>61052</v>
      </c>
      <c r="Q18" s="225">
        <v>35582671</v>
      </c>
      <c r="R18" s="225">
        <v>705900</v>
      </c>
      <c r="S18" s="225">
        <v>303030</v>
      </c>
      <c r="T18" s="225">
        <v>0</v>
      </c>
      <c r="U18" s="389"/>
      <c r="V18" s="389"/>
      <c r="W18" s="389"/>
      <c r="X18" s="389"/>
      <c r="Y18" s="389"/>
      <c r="Z18" s="389"/>
      <c r="AA18" s="389"/>
    </row>
    <row r="19" spans="1:27" x14ac:dyDescent="0.25">
      <c r="A19" s="319" t="s">
        <v>492</v>
      </c>
      <c r="B19" s="319" t="s">
        <v>484</v>
      </c>
      <c r="C19" s="319" t="s">
        <v>92</v>
      </c>
      <c r="D19" s="319" t="s">
        <v>485</v>
      </c>
      <c r="E19" s="319" t="s">
        <v>774</v>
      </c>
      <c r="F19" s="335">
        <f t="shared" si="0"/>
        <v>322</v>
      </c>
      <c r="N19" s="390" t="s">
        <v>257</v>
      </c>
      <c r="O19" s="390" t="s">
        <v>257</v>
      </c>
      <c r="P19" s="225">
        <v>28505</v>
      </c>
      <c r="Q19" s="225">
        <v>21328926</v>
      </c>
      <c r="R19" s="225">
        <v>253350</v>
      </c>
      <c r="S19" s="225">
        <v>115150</v>
      </c>
      <c r="T19" s="225">
        <v>0</v>
      </c>
      <c r="U19" s="389"/>
      <c r="V19" s="389"/>
      <c r="W19" s="389"/>
      <c r="X19" s="389"/>
      <c r="Y19" s="389"/>
      <c r="Z19" s="389"/>
      <c r="AA19" s="389"/>
    </row>
    <row r="20" spans="1:27" x14ac:dyDescent="0.25">
      <c r="A20" s="319" t="s">
        <v>492</v>
      </c>
      <c r="B20" s="319" t="s">
        <v>486</v>
      </c>
      <c r="C20" s="319" t="s">
        <v>89</v>
      </c>
      <c r="D20" s="319" t="s">
        <v>487</v>
      </c>
      <c r="E20" s="319" t="s">
        <v>775</v>
      </c>
      <c r="F20" s="335">
        <f t="shared" si="0"/>
        <v>168</v>
      </c>
      <c r="N20" s="390" t="s">
        <v>259</v>
      </c>
      <c r="O20" s="390" t="s">
        <v>259</v>
      </c>
      <c r="P20" s="225">
        <v>42731</v>
      </c>
      <c r="Q20" s="225">
        <v>20187763</v>
      </c>
      <c r="R20" s="225">
        <v>252825</v>
      </c>
      <c r="S20" s="225">
        <v>255565</v>
      </c>
      <c r="T20" s="225">
        <v>0</v>
      </c>
      <c r="U20" s="389"/>
      <c r="V20" s="389"/>
      <c r="W20" s="389"/>
      <c r="X20" s="389"/>
      <c r="Y20" s="389"/>
      <c r="Z20" s="389"/>
      <c r="AA20" s="389"/>
    </row>
    <row r="21" spans="1:27" x14ac:dyDescent="0.25">
      <c r="A21" s="319" t="s">
        <v>492</v>
      </c>
      <c r="B21" s="319" t="s">
        <v>486</v>
      </c>
      <c r="C21" s="319" t="s">
        <v>89</v>
      </c>
      <c r="D21" s="319" t="s">
        <v>488</v>
      </c>
      <c r="E21" s="319" t="s">
        <v>411</v>
      </c>
      <c r="F21" s="335">
        <f t="shared" si="0"/>
        <v>45</v>
      </c>
      <c r="N21" s="390" t="s">
        <v>180</v>
      </c>
      <c r="O21" s="390" t="s">
        <v>180</v>
      </c>
      <c r="P21" s="225">
        <v>58875</v>
      </c>
      <c r="Q21" s="225">
        <v>7599348</v>
      </c>
      <c r="R21" s="225">
        <v>0</v>
      </c>
      <c r="S21" s="225">
        <v>2002577</v>
      </c>
      <c r="T21" s="225">
        <v>0</v>
      </c>
      <c r="U21" s="389"/>
      <c r="V21" s="389"/>
      <c r="W21" s="389"/>
      <c r="X21" s="389"/>
      <c r="Y21" s="389"/>
      <c r="Z21" s="389"/>
      <c r="AA21" s="389"/>
    </row>
    <row r="22" spans="1:27" x14ac:dyDescent="0.25">
      <c r="A22" s="319" t="s">
        <v>492</v>
      </c>
      <c r="B22" s="319" t="s">
        <v>486</v>
      </c>
      <c r="C22" s="319" t="s">
        <v>89</v>
      </c>
      <c r="D22" s="319" t="s">
        <v>489</v>
      </c>
      <c r="E22" s="319" t="s">
        <v>395</v>
      </c>
      <c r="F22" s="335">
        <f t="shared" si="0"/>
        <v>2</v>
      </c>
      <c r="N22" s="390" t="s">
        <v>182</v>
      </c>
      <c r="O22" s="390" t="s">
        <v>182</v>
      </c>
      <c r="P22" s="225">
        <v>50655</v>
      </c>
      <c r="Q22" s="225">
        <v>19988374</v>
      </c>
      <c r="R22" s="225">
        <v>96225</v>
      </c>
      <c r="S22" s="225">
        <v>344685</v>
      </c>
      <c r="T22" s="225">
        <v>0</v>
      </c>
      <c r="U22" s="389"/>
      <c r="V22" s="389"/>
      <c r="W22" s="389"/>
      <c r="X22" s="389"/>
      <c r="Y22" s="389"/>
      <c r="Z22" s="389"/>
      <c r="AA22" s="389"/>
    </row>
    <row r="23" spans="1:27" x14ac:dyDescent="0.25">
      <c r="A23" s="319" t="s">
        <v>492</v>
      </c>
      <c r="B23" s="319" t="s">
        <v>490</v>
      </c>
      <c r="C23" s="319" t="s">
        <v>89</v>
      </c>
      <c r="D23" s="319" t="s">
        <v>491</v>
      </c>
      <c r="E23" s="319" t="s">
        <v>681</v>
      </c>
      <c r="F23" s="335">
        <f t="shared" si="0"/>
        <v>35</v>
      </c>
      <c r="N23" s="390" t="s">
        <v>188</v>
      </c>
      <c r="O23" s="390" t="s">
        <v>188</v>
      </c>
      <c r="P23" s="225">
        <v>47416</v>
      </c>
      <c r="Q23" s="225">
        <v>0</v>
      </c>
      <c r="R23" s="225">
        <v>0</v>
      </c>
      <c r="S23" s="225">
        <v>12247307</v>
      </c>
      <c r="T23" s="225">
        <v>0</v>
      </c>
      <c r="U23" s="389"/>
      <c r="V23" s="389"/>
      <c r="W23" s="389"/>
      <c r="X23" s="389"/>
      <c r="Y23" s="389"/>
      <c r="Z23" s="389"/>
      <c r="AA23" s="389"/>
    </row>
    <row r="24" spans="1:27" x14ac:dyDescent="0.25">
      <c r="A24" s="319" t="s">
        <v>493</v>
      </c>
      <c r="B24" s="319" t="s">
        <v>474</v>
      </c>
      <c r="C24" s="319" t="s">
        <v>89</v>
      </c>
      <c r="D24" s="319" t="s">
        <v>475</v>
      </c>
      <c r="E24" s="319" t="s">
        <v>776</v>
      </c>
      <c r="F24" s="335">
        <f t="shared" si="0"/>
        <v>170</v>
      </c>
      <c r="N24" s="390" t="s">
        <v>190</v>
      </c>
      <c r="O24" s="390" t="s">
        <v>190</v>
      </c>
      <c r="P24" s="225">
        <v>15975</v>
      </c>
      <c r="Q24" s="225">
        <v>40857835</v>
      </c>
      <c r="R24" s="225">
        <v>0</v>
      </c>
      <c r="S24" s="225">
        <v>375845</v>
      </c>
      <c r="T24" s="225">
        <v>2363859</v>
      </c>
      <c r="U24" s="389"/>
      <c r="V24" s="389"/>
      <c r="W24" s="389"/>
      <c r="X24" s="389"/>
      <c r="Y24" s="389"/>
      <c r="Z24" s="389"/>
      <c r="AA24" s="389"/>
    </row>
    <row r="25" spans="1:27" x14ac:dyDescent="0.25">
      <c r="A25" s="319" t="s">
        <v>493</v>
      </c>
      <c r="B25" s="319" t="s">
        <v>474</v>
      </c>
      <c r="C25" s="319" t="s">
        <v>89</v>
      </c>
      <c r="D25" s="319" t="s">
        <v>476</v>
      </c>
      <c r="E25" s="319" t="s">
        <v>777</v>
      </c>
      <c r="F25" s="335">
        <f t="shared" si="0"/>
        <v>167</v>
      </c>
      <c r="N25" s="390" t="s">
        <v>267</v>
      </c>
      <c r="O25" s="390" t="s">
        <v>267</v>
      </c>
      <c r="P25" s="225">
        <v>22425</v>
      </c>
      <c r="Q25" s="225">
        <v>3547598</v>
      </c>
      <c r="R25" s="225">
        <v>204975</v>
      </c>
      <c r="S25" s="225">
        <v>116590</v>
      </c>
      <c r="T25" s="225">
        <v>0</v>
      </c>
      <c r="U25" s="389"/>
      <c r="V25" s="389"/>
      <c r="W25" s="389"/>
      <c r="X25" s="389"/>
      <c r="Y25" s="389"/>
      <c r="Z25" s="389"/>
      <c r="AA25" s="389"/>
    </row>
    <row r="26" spans="1:27" x14ac:dyDescent="0.25">
      <c r="A26" s="319" t="s">
        <v>493</v>
      </c>
      <c r="B26" s="319" t="s">
        <v>477</v>
      </c>
      <c r="C26" s="319" t="s">
        <v>89</v>
      </c>
      <c r="D26" s="319" t="s">
        <v>478</v>
      </c>
      <c r="E26" s="319" t="s">
        <v>519</v>
      </c>
      <c r="F26" s="335">
        <f t="shared" si="0"/>
        <v>62</v>
      </c>
      <c r="N26" s="390" t="s">
        <v>403</v>
      </c>
      <c r="O26" s="390" t="s">
        <v>403</v>
      </c>
      <c r="P26" s="225">
        <v>49606</v>
      </c>
      <c r="Q26" s="225">
        <v>20754756</v>
      </c>
      <c r="R26" s="225">
        <v>194700</v>
      </c>
      <c r="S26" s="225">
        <v>489730</v>
      </c>
      <c r="T26" s="225">
        <v>0</v>
      </c>
      <c r="U26" s="389"/>
      <c r="V26" s="389"/>
      <c r="W26" s="389"/>
      <c r="X26" s="389"/>
      <c r="Y26" s="389"/>
      <c r="Z26" s="389"/>
      <c r="AA26" s="389"/>
    </row>
    <row r="27" spans="1:27" x14ac:dyDescent="0.25">
      <c r="A27" s="319" t="s">
        <v>493</v>
      </c>
      <c r="B27" s="319" t="s">
        <v>477</v>
      </c>
      <c r="C27" s="319" t="s">
        <v>89</v>
      </c>
      <c r="D27" s="319" t="s">
        <v>479</v>
      </c>
      <c r="E27" s="319" t="s">
        <v>407</v>
      </c>
      <c r="F27" s="335">
        <f t="shared" si="0"/>
        <v>40</v>
      </c>
      <c r="N27" s="390" t="s">
        <v>404</v>
      </c>
      <c r="O27" s="390" t="s">
        <v>404</v>
      </c>
      <c r="P27" s="225">
        <v>3644</v>
      </c>
      <c r="Q27" s="225">
        <v>358554</v>
      </c>
      <c r="R27" s="225">
        <v>0</v>
      </c>
      <c r="S27" s="225">
        <v>0</v>
      </c>
      <c r="T27" s="225">
        <v>0</v>
      </c>
      <c r="U27" s="389"/>
      <c r="V27" s="389"/>
      <c r="W27" s="389"/>
      <c r="X27" s="389"/>
      <c r="Y27" s="389"/>
      <c r="Z27" s="389"/>
      <c r="AA27" s="389"/>
    </row>
    <row r="28" spans="1:27" x14ac:dyDescent="0.25">
      <c r="A28" s="319" t="s">
        <v>493</v>
      </c>
      <c r="B28" s="319" t="s">
        <v>480</v>
      </c>
      <c r="C28" s="319" t="s">
        <v>89</v>
      </c>
      <c r="D28" s="319" t="s">
        <v>481</v>
      </c>
      <c r="E28" s="319" t="s">
        <v>778</v>
      </c>
      <c r="F28" s="335">
        <f t="shared" si="0"/>
        <v>139</v>
      </c>
      <c r="N28" s="390" t="s">
        <v>405</v>
      </c>
      <c r="O28" s="390" t="s">
        <v>405</v>
      </c>
      <c r="P28" s="225">
        <v>111503</v>
      </c>
      <c r="Q28" s="225">
        <v>27816005</v>
      </c>
      <c r="R28" s="225">
        <v>414300</v>
      </c>
      <c r="S28" s="225">
        <v>34440</v>
      </c>
      <c r="T28" s="225">
        <v>0</v>
      </c>
      <c r="U28" s="389"/>
      <c r="V28" s="389"/>
      <c r="W28" s="389"/>
      <c r="X28" s="389"/>
      <c r="Y28" s="389"/>
      <c r="Z28" s="389"/>
      <c r="AA28" s="389"/>
    </row>
    <row r="29" spans="1:27" x14ac:dyDescent="0.25">
      <c r="A29" s="319" t="s">
        <v>493</v>
      </c>
      <c r="B29" s="319" t="s">
        <v>482</v>
      </c>
      <c r="C29" s="319" t="s">
        <v>89</v>
      </c>
      <c r="D29" s="319" t="s">
        <v>483</v>
      </c>
      <c r="E29" s="319" t="s">
        <v>755</v>
      </c>
      <c r="F29" s="335">
        <f t="shared" si="0"/>
        <v>252</v>
      </c>
      <c r="N29" s="390" t="s">
        <v>406</v>
      </c>
      <c r="O29" s="390" t="s">
        <v>406</v>
      </c>
      <c r="P29" s="225">
        <v>6297</v>
      </c>
      <c r="Q29" s="225">
        <v>884610</v>
      </c>
      <c r="R29" s="225">
        <v>0</v>
      </c>
      <c r="S29" s="225">
        <v>0</v>
      </c>
      <c r="T29" s="225">
        <v>0</v>
      </c>
      <c r="U29" s="389"/>
      <c r="V29" s="389"/>
      <c r="W29" s="389"/>
      <c r="X29" s="389"/>
      <c r="Y29" s="389"/>
      <c r="Z29" s="389"/>
      <c r="AA29" s="389"/>
    </row>
    <row r="30" spans="1:27" x14ac:dyDescent="0.25">
      <c r="A30" s="319" t="s">
        <v>493</v>
      </c>
      <c r="B30" s="319" t="s">
        <v>484</v>
      </c>
      <c r="C30" s="319" t="s">
        <v>92</v>
      </c>
      <c r="D30" s="319" t="s">
        <v>485</v>
      </c>
      <c r="E30" s="319" t="s">
        <v>239</v>
      </c>
      <c r="F30" s="335">
        <f t="shared" si="0"/>
        <v>432</v>
      </c>
      <c r="N30" s="390" t="s">
        <v>430</v>
      </c>
      <c r="O30" s="390" t="s">
        <v>430</v>
      </c>
      <c r="P30" s="225">
        <v>223</v>
      </c>
      <c r="Q30" s="225">
        <v>60625</v>
      </c>
      <c r="R30" s="225">
        <v>0</v>
      </c>
      <c r="S30" s="225">
        <v>0</v>
      </c>
      <c r="T30" s="225">
        <v>0</v>
      </c>
      <c r="U30" s="389"/>
      <c r="V30" s="389"/>
      <c r="W30" s="389"/>
      <c r="X30" s="389"/>
      <c r="Y30" s="389"/>
      <c r="Z30" s="389"/>
      <c r="AA30" s="389"/>
    </row>
    <row r="31" spans="1:27" x14ac:dyDescent="0.25">
      <c r="A31" s="319" t="s">
        <v>493</v>
      </c>
      <c r="B31" s="319" t="s">
        <v>486</v>
      </c>
      <c r="C31" s="319" t="s">
        <v>89</v>
      </c>
      <c r="D31" s="319" t="s">
        <v>487</v>
      </c>
      <c r="E31" s="319" t="s">
        <v>779</v>
      </c>
      <c r="F31" s="335">
        <f t="shared" si="0"/>
        <v>119</v>
      </c>
      <c r="N31" s="390" t="s">
        <v>454</v>
      </c>
      <c r="O31" s="390" t="s">
        <v>454</v>
      </c>
      <c r="P31" s="225">
        <v>1404</v>
      </c>
      <c r="Q31" s="225">
        <v>272940</v>
      </c>
      <c r="R31" s="225">
        <v>0</v>
      </c>
      <c r="S31" s="225">
        <v>0</v>
      </c>
      <c r="T31" s="225">
        <v>0</v>
      </c>
      <c r="U31" s="389"/>
      <c r="V31" s="389"/>
      <c r="W31" s="389"/>
      <c r="X31" s="389"/>
      <c r="Y31" s="389"/>
      <c r="Z31" s="389"/>
      <c r="AA31" s="389"/>
    </row>
    <row r="32" spans="1:27" x14ac:dyDescent="0.25">
      <c r="A32" s="319" t="s">
        <v>493</v>
      </c>
      <c r="B32" s="319" t="s">
        <v>486</v>
      </c>
      <c r="C32" s="319" t="s">
        <v>89</v>
      </c>
      <c r="D32" s="319" t="s">
        <v>488</v>
      </c>
      <c r="E32" s="319" t="s">
        <v>539</v>
      </c>
      <c r="F32" s="335">
        <f t="shared" si="0"/>
        <v>28</v>
      </c>
      <c r="N32" s="390" t="s">
        <v>407</v>
      </c>
      <c r="O32" s="390" t="s">
        <v>407</v>
      </c>
      <c r="P32" s="225">
        <v>974769</v>
      </c>
      <c r="Q32" s="225">
        <v>62091704</v>
      </c>
      <c r="R32" s="225">
        <v>0</v>
      </c>
      <c r="S32" s="225">
        <v>18410</v>
      </c>
      <c r="T32" s="225">
        <v>0</v>
      </c>
      <c r="U32" s="389"/>
      <c r="V32" s="389"/>
      <c r="W32" s="389"/>
      <c r="X32" s="389"/>
      <c r="Y32" s="389"/>
      <c r="Z32" s="389"/>
      <c r="AA32" s="389"/>
    </row>
    <row r="33" spans="1:27" x14ac:dyDescent="0.25">
      <c r="A33" s="319" t="s">
        <v>493</v>
      </c>
      <c r="B33" s="319" t="s">
        <v>486</v>
      </c>
      <c r="C33" s="319" t="s">
        <v>89</v>
      </c>
      <c r="D33" s="319" t="s">
        <v>489</v>
      </c>
      <c r="E33" s="319" t="s">
        <v>398</v>
      </c>
      <c r="F33" s="335">
        <f t="shared" si="0"/>
        <v>5</v>
      </c>
      <c r="N33" s="390" t="s">
        <v>408</v>
      </c>
      <c r="O33" s="390" t="s">
        <v>408</v>
      </c>
      <c r="P33" s="225">
        <v>125193</v>
      </c>
      <c r="Q33" s="225">
        <v>11866437</v>
      </c>
      <c r="R33" s="225">
        <v>0</v>
      </c>
      <c r="S33" s="225">
        <v>85890</v>
      </c>
      <c r="T33" s="225">
        <v>0</v>
      </c>
      <c r="U33" s="389"/>
      <c r="V33" s="389"/>
      <c r="W33" s="389"/>
      <c r="X33" s="389"/>
      <c r="Y33" s="389"/>
      <c r="Z33" s="389"/>
      <c r="AA33" s="389"/>
    </row>
    <row r="34" spans="1:27" x14ac:dyDescent="0.25">
      <c r="A34" s="319" t="s">
        <v>493</v>
      </c>
      <c r="B34" s="319" t="s">
        <v>490</v>
      </c>
      <c r="C34" s="319" t="s">
        <v>89</v>
      </c>
      <c r="D34" s="319" t="s">
        <v>491</v>
      </c>
      <c r="E34" s="319" t="s">
        <v>679</v>
      </c>
      <c r="F34" s="335">
        <f t="shared" si="0"/>
        <v>31</v>
      </c>
      <c r="N34" s="390" t="s">
        <v>409</v>
      </c>
      <c r="O34" s="390" t="s">
        <v>409</v>
      </c>
      <c r="P34" s="225">
        <v>64736</v>
      </c>
      <c r="Q34" s="225">
        <v>69722899</v>
      </c>
      <c r="R34" s="225">
        <v>0</v>
      </c>
      <c r="S34" s="225">
        <v>0</v>
      </c>
      <c r="T34" s="225">
        <v>0</v>
      </c>
      <c r="U34" s="389"/>
      <c r="V34" s="389"/>
      <c r="W34" s="389"/>
      <c r="X34" s="389"/>
      <c r="Y34" s="389"/>
      <c r="Z34" s="389"/>
      <c r="AA34" s="389"/>
    </row>
    <row r="35" spans="1:27" x14ac:dyDescent="0.25">
      <c r="A35" s="319" t="s">
        <v>494</v>
      </c>
      <c r="B35" s="319" t="s">
        <v>474</v>
      </c>
      <c r="C35" s="319" t="s">
        <v>89</v>
      </c>
      <c r="D35" s="319" t="s">
        <v>475</v>
      </c>
      <c r="E35" s="319" t="s">
        <v>780</v>
      </c>
      <c r="F35" s="335">
        <f t="shared" si="0"/>
        <v>113</v>
      </c>
      <c r="N35" s="390" t="s">
        <v>410</v>
      </c>
      <c r="O35" s="390" t="s">
        <v>410</v>
      </c>
      <c r="P35" s="225">
        <v>154087</v>
      </c>
      <c r="Q35" s="225">
        <v>47237929</v>
      </c>
      <c r="R35" s="225">
        <v>0</v>
      </c>
      <c r="S35" s="225">
        <v>168980</v>
      </c>
      <c r="T35" s="225">
        <v>0</v>
      </c>
      <c r="U35" s="389"/>
      <c r="V35" s="389"/>
      <c r="W35" s="389"/>
      <c r="X35" s="389"/>
      <c r="Y35" s="389"/>
      <c r="Z35" s="389"/>
      <c r="AA35" s="389"/>
    </row>
    <row r="36" spans="1:27" x14ac:dyDescent="0.25">
      <c r="A36" s="319" t="s">
        <v>494</v>
      </c>
      <c r="B36" s="319" t="s">
        <v>474</v>
      </c>
      <c r="C36" s="319" t="s">
        <v>89</v>
      </c>
      <c r="D36" s="319" t="s">
        <v>476</v>
      </c>
      <c r="E36" s="319" t="s">
        <v>537</v>
      </c>
      <c r="F36" s="335">
        <f t="shared" si="0"/>
        <v>127</v>
      </c>
      <c r="N36" s="390" t="s">
        <v>411</v>
      </c>
      <c r="O36" s="390" t="s">
        <v>411</v>
      </c>
      <c r="P36" s="225">
        <v>86991</v>
      </c>
      <c r="Q36" s="225">
        <v>23729452</v>
      </c>
      <c r="R36" s="225">
        <v>0</v>
      </c>
      <c r="S36" s="225">
        <v>0</v>
      </c>
      <c r="T36" s="225">
        <v>0</v>
      </c>
      <c r="U36" s="389"/>
      <c r="V36" s="389"/>
      <c r="W36" s="389"/>
      <c r="X36" s="389"/>
      <c r="Y36" s="389"/>
      <c r="Z36" s="389"/>
      <c r="AA36" s="389"/>
    </row>
    <row r="37" spans="1:27" x14ac:dyDescent="0.25">
      <c r="A37" s="319" t="s">
        <v>494</v>
      </c>
      <c r="B37" s="319" t="s">
        <v>477</v>
      </c>
      <c r="C37" s="319" t="s">
        <v>89</v>
      </c>
      <c r="D37" s="319" t="s">
        <v>478</v>
      </c>
      <c r="E37" s="319" t="s">
        <v>682</v>
      </c>
      <c r="F37" s="335">
        <f t="shared" si="0"/>
        <v>53</v>
      </c>
      <c r="N37" s="390" t="s">
        <v>412</v>
      </c>
      <c r="O37" s="390" t="s">
        <v>412</v>
      </c>
      <c r="P37" s="225">
        <v>4888</v>
      </c>
      <c r="Q37" s="225">
        <v>14242764</v>
      </c>
      <c r="R37" s="225">
        <v>0</v>
      </c>
      <c r="S37" s="225">
        <v>0</v>
      </c>
      <c r="T37" s="225">
        <v>0</v>
      </c>
      <c r="U37" s="389"/>
      <c r="V37" s="389"/>
      <c r="W37" s="389"/>
      <c r="X37" s="389"/>
      <c r="Y37" s="389"/>
      <c r="Z37" s="389"/>
      <c r="AA37" s="389"/>
    </row>
    <row r="38" spans="1:27" x14ac:dyDescent="0.25">
      <c r="A38" s="319" t="s">
        <v>494</v>
      </c>
      <c r="B38" s="319" t="s">
        <v>477</v>
      </c>
      <c r="C38" s="319" t="s">
        <v>89</v>
      </c>
      <c r="D38" s="319" t="s">
        <v>479</v>
      </c>
      <c r="E38" s="319" t="s">
        <v>411</v>
      </c>
      <c r="F38" s="335">
        <f t="shared" si="0"/>
        <v>45</v>
      </c>
      <c r="N38" s="390" t="s">
        <v>413</v>
      </c>
      <c r="O38" s="390" t="s">
        <v>413</v>
      </c>
      <c r="P38" s="225">
        <v>130853</v>
      </c>
      <c r="Q38" s="225">
        <v>29759227</v>
      </c>
      <c r="R38" s="225">
        <v>0</v>
      </c>
      <c r="S38" s="225">
        <v>0</v>
      </c>
      <c r="T38" s="225">
        <v>0</v>
      </c>
      <c r="U38" s="389"/>
      <c r="V38" s="389"/>
      <c r="W38" s="389"/>
      <c r="X38" s="389"/>
      <c r="Y38" s="389"/>
      <c r="Z38" s="389"/>
      <c r="AA38" s="389"/>
    </row>
    <row r="39" spans="1:27" x14ac:dyDescent="0.25">
      <c r="A39" s="319" t="s">
        <v>494</v>
      </c>
      <c r="B39" s="319" t="s">
        <v>480</v>
      </c>
      <c r="C39" s="319" t="s">
        <v>89</v>
      </c>
      <c r="D39" s="319" t="s">
        <v>481</v>
      </c>
      <c r="E39" s="319" t="s">
        <v>753</v>
      </c>
      <c r="F39" s="335">
        <f t="shared" si="0"/>
        <v>85</v>
      </c>
      <c r="N39" s="390" t="s">
        <v>414</v>
      </c>
      <c r="O39" s="390" t="s">
        <v>414</v>
      </c>
      <c r="P39" s="225">
        <v>22603</v>
      </c>
      <c r="Q39" s="225">
        <v>2307595</v>
      </c>
      <c r="R39" s="225">
        <v>0</v>
      </c>
      <c r="S39" s="225">
        <v>0</v>
      </c>
      <c r="T39" s="225">
        <v>0</v>
      </c>
      <c r="U39" s="389"/>
      <c r="V39" s="389"/>
      <c r="W39" s="389"/>
      <c r="X39" s="389"/>
      <c r="Y39" s="389"/>
      <c r="Z39" s="389"/>
      <c r="AA39" s="389"/>
    </row>
    <row r="40" spans="1:27" x14ac:dyDescent="0.25">
      <c r="A40" s="319" t="s">
        <v>494</v>
      </c>
      <c r="B40" s="319" t="s">
        <v>482</v>
      </c>
      <c r="C40" s="319" t="s">
        <v>89</v>
      </c>
      <c r="D40" s="319" t="s">
        <v>483</v>
      </c>
      <c r="E40" s="319" t="s">
        <v>596</v>
      </c>
      <c r="F40" s="335">
        <f t="shared" si="0"/>
        <v>106</v>
      </c>
      <c r="N40" s="603" t="s">
        <v>387</v>
      </c>
      <c r="O40" s="603"/>
      <c r="P40" s="225">
        <v>2576077</v>
      </c>
      <c r="Q40" s="225">
        <v>764678147</v>
      </c>
      <c r="R40" s="225">
        <v>10227000</v>
      </c>
      <c r="S40" s="225">
        <v>22164009</v>
      </c>
      <c r="T40" s="225">
        <v>45621361</v>
      </c>
      <c r="U40" s="389"/>
      <c r="V40" s="389"/>
      <c r="W40" s="389"/>
      <c r="X40" s="389"/>
      <c r="Y40" s="389"/>
      <c r="Z40" s="389"/>
      <c r="AA40" s="389"/>
    </row>
    <row r="41" spans="1:27" x14ac:dyDescent="0.25">
      <c r="A41" s="319" t="s">
        <v>494</v>
      </c>
      <c r="B41" s="319" t="s">
        <v>484</v>
      </c>
      <c r="C41" s="319" t="s">
        <v>92</v>
      </c>
      <c r="D41" s="319" t="s">
        <v>485</v>
      </c>
      <c r="E41" s="319" t="s">
        <v>544</v>
      </c>
      <c r="F41" s="335">
        <f t="shared" si="0"/>
        <v>244</v>
      </c>
    </row>
    <row r="42" spans="1:27" x14ac:dyDescent="0.25">
      <c r="A42" s="319" t="s">
        <v>494</v>
      </c>
      <c r="B42" s="319" t="s">
        <v>486</v>
      </c>
      <c r="C42" s="319" t="s">
        <v>89</v>
      </c>
      <c r="D42" s="319" t="s">
        <v>487</v>
      </c>
      <c r="E42" s="319" t="s">
        <v>752</v>
      </c>
      <c r="F42" s="335">
        <f t="shared" si="0"/>
        <v>125</v>
      </c>
    </row>
    <row r="43" spans="1:27" x14ac:dyDescent="0.25">
      <c r="A43" s="319" t="s">
        <v>494</v>
      </c>
      <c r="B43" s="319" t="s">
        <v>486</v>
      </c>
      <c r="C43" s="319" t="s">
        <v>89</v>
      </c>
      <c r="D43" s="319" t="s">
        <v>488</v>
      </c>
      <c r="E43" s="319" t="s">
        <v>585</v>
      </c>
      <c r="F43" s="335">
        <f t="shared" si="0"/>
        <v>30</v>
      </c>
    </row>
    <row r="44" spans="1:27" x14ac:dyDescent="0.25">
      <c r="A44" s="319" t="s">
        <v>494</v>
      </c>
      <c r="B44" s="319" t="s">
        <v>486</v>
      </c>
      <c r="C44" s="319" t="s">
        <v>89</v>
      </c>
      <c r="D44" s="319" t="s">
        <v>489</v>
      </c>
      <c r="E44" s="319" t="s">
        <v>396</v>
      </c>
      <c r="F44" s="335">
        <f t="shared" si="0"/>
        <v>3</v>
      </c>
    </row>
    <row r="45" spans="1:27" x14ac:dyDescent="0.25">
      <c r="A45" s="319" t="s">
        <v>494</v>
      </c>
      <c r="B45" s="319" t="s">
        <v>490</v>
      </c>
      <c r="C45" s="319" t="s">
        <v>89</v>
      </c>
      <c r="D45" s="319" t="s">
        <v>491</v>
      </c>
      <c r="E45" s="319" t="s">
        <v>402</v>
      </c>
      <c r="F45" s="335">
        <f t="shared" si="0"/>
        <v>9</v>
      </c>
    </row>
    <row r="46" spans="1:27" x14ac:dyDescent="0.25">
      <c r="A46" s="319" t="s">
        <v>495</v>
      </c>
      <c r="B46" s="319" t="s">
        <v>474</v>
      </c>
      <c r="C46" s="319" t="s">
        <v>89</v>
      </c>
      <c r="D46" s="319" t="s">
        <v>475</v>
      </c>
      <c r="E46" s="319" t="s">
        <v>396</v>
      </c>
      <c r="F46" s="335">
        <f t="shared" si="0"/>
        <v>3</v>
      </c>
    </row>
    <row r="47" spans="1:27" x14ac:dyDescent="0.25">
      <c r="A47" s="319" t="s">
        <v>495</v>
      </c>
      <c r="B47" s="319" t="s">
        <v>474</v>
      </c>
      <c r="C47" s="319" t="s">
        <v>89</v>
      </c>
      <c r="D47" s="319" t="s">
        <v>476</v>
      </c>
      <c r="E47" s="319" t="s">
        <v>397</v>
      </c>
      <c r="F47" s="335">
        <f t="shared" si="0"/>
        <v>4</v>
      </c>
    </row>
    <row r="48" spans="1:27" x14ac:dyDescent="0.25">
      <c r="A48" s="319" t="s">
        <v>495</v>
      </c>
      <c r="B48" s="319" t="s">
        <v>486</v>
      </c>
      <c r="C48" s="319" t="s">
        <v>89</v>
      </c>
      <c r="D48" s="319" t="s">
        <v>487</v>
      </c>
      <c r="E48" s="319" t="s">
        <v>395</v>
      </c>
      <c r="F48" s="335">
        <f t="shared" si="0"/>
        <v>2</v>
      </c>
    </row>
    <row r="49" spans="1:6" x14ac:dyDescent="0.25">
      <c r="A49" s="319" t="s">
        <v>496</v>
      </c>
      <c r="B49" s="319" t="s">
        <v>474</v>
      </c>
      <c r="C49" s="319" t="s">
        <v>89</v>
      </c>
      <c r="D49" s="319" t="s">
        <v>475</v>
      </c>
      <c r="E49" s="319" t="s">
        <v>781</v>
      </c>
      <c r="F49" s="335">
        <f t="shared" si="0"/>
        <v>471</v>
      </c>
    </row>
    <row r="50" spans="1:6" x14ac:dyDescent="0.25">
      <c r="A50" s="319" t="s">
        <v>496</v>
      </c>
      <c r="B50" s="319" t="s">
        <v>474</v>
      </c>
      <c r="C50" s="319" t="s">
        <v>89</v>
      </c>
      <c r="D50" s="319" t="s">
        <v>476</v>
      </c>
      <c r="E50" s="319" t="s">
        <v>239</v>
      </c>
      <c r="F50" s="335">
        <f t="shared" si="0"/>
        <v>432</v>
      </c>
    </row>
    <row r="51" spans="1:6" x14ac:dyDescent="0.25">
      <c r="A51" s="319" t="s">
        <v>496</v>
      </c>
      <c r="B51" s="319" t="s">
        <v>477</v>
      </c>
      <c r="C51" s="319" t="s">
        <v>89</v>
      </c>
      <c r="D51" s="319" t="s">
        <v>478</v>
      </c>
      <c r="E51" s="319" t="s">
        <v>493</v>
      </c>
      <c r="F51" s="335">
        <f t="shared" si="0"/>
        <v>205</v>
      </c>
    </row>
    <row r="52" spans="1:6" x14ac:dyDescent="0.25">
      <c r="A52" s="319" t="s">
        <v>496</v>
      </c>
      <c r="B52" s="319" t="s">
        <v>477</v>
      </c>
      <c r="C52" s="319" t="s">
        <v>89</v>
      </c>
      <c r="D52" s="319" t="s">
        <v>479</v>
      </c>
      <c r="E52" s="319" t="s">
        <v>782</v>
      </c>
      <c r="F52" s="335">
        <f t="shared" si="0"/>
        <v>88</v>
      </c>
    </row>
    <row r="53" spans="1:6" x14ac:dyDescent="0.25">
      <c r="A53" s="319" t="s">
        <v>496</v>
      </c>
      <c r="B53" s="319" t="s">
        <v>480</v>
      </c>
      <c r="C53" s="319" t="s">
        <v>89</v>
      </c>
      <c r="D53" s="319" t="s">
        <v>481</v>
      </c>
      <c r="E53" s="319" t="s">
        <v>783</v>
      </c>
      <c r="F53" s="335">
        <f t="shared" si="0"/>
        <v>435</v>
      </c>
    </row>
    <row r="54" spans="1:6" x14ac:dyDescent="0.25">
      <c r="A54" s="319" t="s">
        <v>496</v>
      </c>
      <c r="B54" s="319" t="s">
        <v>482</v>
      </c>
      <c r="C54" s="319" t="s">
        <v>89</v>
      </c>
      <c r="D54" s="319" t="s">
        <v>483</v>
      </c>
      <c r="E54" s="319" t="s">
        <v>784</v>
      </c>
      <c r="F54" s="335">
        <f t="shared" si="0"/>
        <v>579</v>
      </c>
    </row>
    <row r="55" spans="1:6" x14ac:dyDescent="0.25">
      <c r="A55" s="319" t="s">
        <v>496</v>
      </c>
      <c r="B55" s="319" t="s">
        <v>484</v>
      </c>
      <c r="C55" s="319" t="s">
        <v>92</v>
      </c>
      <c r="D55" s="319" t="s">
        <v>485</v>
      </c>
      <c r="E55" s="319" t="s">
        <v>785</v>
      </c>
      <c r="F55" s="335">
        <f t="shared" si="0"/>
        <v>780</v>
      </c>
    </row>
    <row r="56" spans="1:6" x14ac:dyDescent="0.25">
      <c r="A56" s="319" t="s">
        <v>496</v>
      </c>
      <c r="B56" s="319" t="s">
        <v>486</v>
      </c>
      <c r="C56" s="319" t="s">
        <v>89</v>
      </c>
      <c r="D56" s="319" t="s">
        <v>487</v>
      </c>
      <c r="E56" s="319" t="s">
        <v>563</v>
      </c>
      <c r="F56" s="335">
        <f t="shared" si="0"/>
        <v>323</v>
      </c>
    </row>
    <row r="57" spans="1:6" x14ac:dyDescent="0.25">
      <c r="A57" s="319" t="s">
        <v>496</v>
      </c>
      <c r="B57" s="319" t="s">
        <v>486</v>
      </c>
      <c r="C57" s="319" t="s">
        <v>89</v>
      </c>
      <c r="D57" s="319" t="s">
        <v>488</v>
      </c>
      <c r="E57" s="319" t="s">
        <v>786</v>
      </c>
      <c r="F57" s="335">
        <f t="shared" si="0"/>
        <v>91</v>
      </c>
    </row>
    <row r="58" spans="1:6" x14ac:dyDescent="0.25">
      <c r="A58" s="319" t="s">
        <v>496</v>
      </c>
      <c r="B58" s="319" t="s">
        <v>486</v>
      </c>
      <c r="C58" s="319" t="s">
        <v>89</v>
      </c>
      <c r="D58" s="319" t="s">
        <v>489</v>
      </c>
      <c r="E58" s="319" t="s">
        <v>176</v>
      </c>
      <c r="F58" s="335">
        <f t="shared" si="0"/>
        <v>13</v>
      </c>
    </row>
    <row r="59" spans="1:6" x14ac:dyDescent="0.25">
      <c r="A59" s="319" t="s">
        <v>496</v>
      </c>
      <c r="B59" s="319" t="s">
        <v>490</v>
      </c>
      <c r="C59" s="319" t="s">
        <v>89</v>
      </c>
      <c r="D59" s="319" t="s">
        <v>491</v>
      </c>
      <c r="E59" s="319" t="s">
        <v>787</v>
      </c>
      <c r="F59" s="335">
        <f t="shared" si="0"/>
        <v>97</v>
      </c>
    </row>
    <row r="60" spans="1:6" x14ac:dyDescent="0.25">
      <c r="A60" s="319" t="s">
        <v>497</v>
      </c>
      <c r="B60" s="319" t="s">
        <v>474</v>
      </c>
      <c r="C60" s="319" t="s">
        <v>89</v>
      </c>
      <c r="D60" s="319" t="s">
        <v>475</v>
      </c>
      <c r="E60" s="319" t="s">
        <v>578</v>
      </c>
      <c r="F60" s="335">
        <f t="shared" si="0"/>
        <v>29</v>
      </c>
    </row>
    <row r="61" spans="1:6" x14ac:dyDescent="0.25">
      <c r="A61" s="319" t="s">
        <v>497</v>
      </c>
      <c r="B61" s="319" t="s">
        <v>474</v>
      </c>
      <c r="C61" s="319" t="s">
        <v>89</v>
      </c>
      <c r="D61" s="319" t="s">
        <v>476</v>
      </c>
      <c r="E61" s="319" t="s">
        <v>589</v>
      </c>
      <c r="F61" s="335">
        <f t="shared" si="0"/>
        <v>27</v>
      </c>
    </row>
    <row r="62" spans="1:6" x14ac:dyDescent="0.25">
      <c r="A62" s="319" t="s">
        <v>497</v>
      </c>
      <c r="B62" s="319" t="s">
        <v>477</v>
      </c>
      <c r="C62" s="319" t="s">
        <v>89</v>
      </c>
      <c r="D62" s="319" t="s">
        <v>479</v>
      </c>
      <c r="E62" s="319" t="s">
        <v>394</v>
      </c>
      <c r="F62" s="335">
        <f t="shared" si="0"/>
        <v>1</v>
      </c>
    </row>
    <row r="63" spans="1:6" x14ac:dyDescent="0.25">
      <c r="A63" s="319" t="s">
        <v>497</v>
      </c>
      <c r="B63" s="319" t="s">
        <v>480</v>
      </c>
      <c r="C63" s="319" t="s">
        <v>89</v>
      </c>
      <c r="D63" s="319" t="s">
        <v>481</v>
      </c>
      <c r="E63" s="319" t="s">
        <v>190</v>
      </c>
      <c r="F63" s="335">
        <f t="shared" si="0"/>
        <v>22</v>
      </c>
    </row>
    <row r="64" spans="1:6" x14ac:dyDescent="0.25">
      <c r="A64" s="319" t="s">
        <v>497</v>
      </c>
      <c r="B64" s="319" t="s">
        <v>482</v>
      </c>
      <c r="C64" s="319" t="s">
        <v>89</v>
      </c>
      <c r="D64" s="319" t="s">
        <v>483</v>
      </c>
      <c r="E64" s="319" t="s">
        <v>578</v>
      </c>
      <c r="F64" s="335">
        <f t="shared" si="0"/>
        <v>29</v>
      </c>
    </row>
    <row r="65" spans="1:6" x14ac:dyDescent="0.25">
      <c r="A65" s="319" t="s">
        <v>497</v>
      </c>
      <c r="B65" s="319" t="s">
        <v>484</v>
      </c>
      <c r="C65" s="319" t="s">
        <v>92</v>
      </c>
      <c r="D65" s="319" t="s">
        <v>485</v>
      </c>
      <c r="E65" s="319" t="s">
        <v>410</v>
      </c>
      <c r="F65" s="335">
        <f t="shared" si="0"/>
        <v>44</v>
      </c>
    </row>
    <row r="66" spans="1:6" x14ac:dyDescent="0.25">
      <c r="A66" s="319" t="s">
        <v>497</v>
      </c>
      <c r="B66" s="319" t="s">
        <v>486</v>
      </c>
      <c r="C66" s="319" t="s">
        <v>89</v>
      </c>
      <c r="D66" s="319" t="s">
        <v>487</v>
      </c>
      <c r="E66" s="319" t="s">
        <v>400</v>
      </c>
      <c r="F66" s="335">
        <f t="shared" si="0"/>
        <v>7</v>
      </c>
    </row>
    <row r="67" spans="1:6" x14ac:dyDescent="0.25">
      <c r="A67" s="319" t="s">
        <v>497</v>
      </c>
      <c r="B67" s="319" t="s">
        <v>486</v>
      </c>
      <c r="C67" s="319" t="s">
        <v>89</v>
      </c>
      <c r="D67" s="319" t="s">
        <v>488</v>
      </c>
      <c r="E67" s="319" t="s">
        <v>402</v>
      </c>
      <c r="F67" s="335">
        <f t="shared" ref="F67:F76" si="1">E67*$F$1</f>
        <v>9</v>
      </c>
    </row>
    <row r="68" spans="1:6" x14ac:dyDescent="0.25">
      <c r="A68" s="319" t="s">
        <v>497</v>
      </c>
      <c r="B68" s="319" t="s">
        <v>486</v>
      </c>
      <c r="C68" s="319" t="s">
        <v>89</v>
      </c>
      <c r="D68" s="319" t="s">
        <v>489</v>
      </c>
      <c r="E68" s="319" t="s">
        <v>395</v>
      </c>
      <c r="F68" s="335">
        <f t="shared" si="1"/>
        <v>2</v>
      </c>
    </row>
    <row r="69" spans="1:6" x14ac:dyDescent="0.25">
      <c r="A69" s="319" t="s">
        <v>498</v>
      </c>
      <c r="B69" s="319" t="s">
        <v>474</v>
      </c>
      <c r="C69" s="319" t="s">
        <v>89</v>
      </c>
      <c r="D69" s="319" t="s">
        <v>475</v>
      </c>
      <c r="E69" s="319" t="s">
        <v>398</v>
      </c>
      <c r="F69" s="335">
        <f t="shared" si="1"/>
        <v>5</v>
      </c>
    </row>
    <row r="70" spans="1:6" x14ac:dyDescent="0.25">
      <c r="A70" s="319" t="s">
        <v>498</v>
      </c>
      <c r="B70" s="319" t="s">
        <v>474</v>
      </c>
      <c r="C70" s="319" t="s">
        <v>89</v>
      </c>
      <c r="D70" s="319" t="s">
        <v>476</v>
      </c>
      <c r="E70" s="319" t="s">
        <v>175</v>
      </c>
      <c r="F70" s="335">
        <f t="shared" si="1"/>
        <v>12</v>
      </c>
    </row>
    <row r="71" spans="1:6" x14ac:dyDescent="0.25">
      <c r="A71" s="319" t="s">
        <v>498</v>
      </c>
      <c r="B71" s="319" t="s">
        <v>477</v>
      </c>
      <c r="C71" s="319" t="s">
        <v>89</v>
      </c>
      <c r="D71" s="319" t="s">
        <v>478</v>
      </c>
      <c r="E71" s="319" t="s">
        <v>394</v>
      </c>
      <c r="F71" s="335">
        <f t="shared" si="1"/>
        <v>1</v>
      </c>
    </row>
    <row r="72" spans="1:6" x14ac:dyDescent="0.25">
      <c r="A72" s="319" t="s">
        <v>498</v>
      </c>
      <c r="B72" s="319" t="s">
        <v>477</v>
      </c>
      <c r="C72" s="319" t="s">
        <v>89</v>
      </c>
      <c r="D72" s="319" t="s">
        <v>479</v>
      </c>
      <c r="E72" s="319" t="s">
        <v>394</v>
      </c>
      <c r="F72" s="335">
        <f t="shared" si="1"/>
        <v>1</v>
      </c>
    </row>
    <row r="73" spans="1:6" x14ac:dyDescent="0.25">
      <c r="A73" s="319" t="s">
        <v>498</v>
      </c>
      <c r="B73" s="319" t="s">
        <v>480</v>
      </c>
      <c r="C73" s="319" t="s">
        <v>89</v>
      </c>
      <c r="D73" s="319" t="s">
        <v>481</v>
      </c>
      <c r="E73" s="319" t="s">
        <v>398</v>
      </c>
      <c r="F73" s="335">
        <f t="shared" si="1"/>
        <v>5</v>
      </c>
    </row>
    <row r="74" spans="1:6" x14ac:dyDescent="0.25">
      <c r="A74" s="319" t="s">
        <v>498</v>
      </c>
      <c r="B74" s="319" t="s">
        <v>482</v>
      </c>
      <c r="C74" s="319" t="s">
        <v>89</v>
      </c>
      <c r="D74" s="319" t="s">
        <v>483</v>
      </c>
      <c r="E74" s="319" t="s">
        <v>397</v>
      </c>
      <c r="F74" s="335">
        <f t="shared" si="1"/>
        <v>4</v>
      </c>
    </row>
    <row r="75" spans="1:6" x14ac:dyDescent="0.25">
      <c r="A75" s="319" t="s">
        <v>498</v>
      </c>
      <c r="B75" s="319" t="s">
        <v>486</v>
      </c>
      <c r="C75" s="319" t="s">
        <v>89</v>
      </c>
      <c r="D75" s="319" t="s">
        <v>487</v>
      </c>
      <c r="E75" s="319" t="s">
        <v>396</v>
      </c>
      <c r="F75" s="335">
        <f t="shared" si="1"/>
        <v>3</v>
      </c>
    </row>
    <row r="76" spans="1:6" x14ac:dyDescent="0.25">
      <c r="A76" s="319" t="s">
        <v>498</v>
      </c>
      <c r="B76" s="319" t="s">
        <v>486</v>
      </c>
      <c r="C76" s="319" t="s">
        <v>89</v>
      </c>
      <c r="D76" s="319" t="s">
        <v>488</v>
      </c>
      <c r="E76" s="319" t="s">
        <v>395</v>
      </c>
      <c r="F76" s="335">
        <f t="shared" si="1"/>
        <v>2</v>
      </c>
    </row>
    <row r="77" spans="1:6" x14ac:dyDescent="0.25">
      <c r="F77" s="335">
        <f>SUM(F2:F76)</f>
        <v>17240</v>
      </c>
    </row>
  </sheetData>
  <mergeCells count="4">
    <mergeCell ref="N40:O40"/>
    <mergeCell ref="N4:O5"/>
    <mergeCell ref="Q4:T4"/>
    <mergeCell ref="P5:T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00"/>
  <sheetViews>
    <sheetView workbookViewId="0">
      <selection activeCell="A26" sqref="A26"/>
    </sheetView>
  </sheetViews>
  <sheetFormatPr defaultRowHeight="15" customHeight="1" x14ac:dyDescent="0.25"/>
  <cols>
    <col min="1" max="1" width="36.7109375" customWidth="1"/>
    <col min="2" max="2" width="7.7109375" customWidth="1"/>
    <col min="6" max="6" width="13.85546875" customWidth="1"/>
    <col min="8" max="8" width="10.7109375" customWidth="1"/>
    <col min="9" max="9" width="14.28515625" customWidth="1"/>
    <col min="10" max="10" width="20.5703125" customWidth="1"/>
  </cols>
  <sheetData>
    <row r="2" spans="1:14" ht="15" customHeight="1" x14ac:dyDescent="0.25">
      <c r="A2" t="s">
        <v>453</v>
      </c>
    </row>
    <row r="3" spans="1:14" ht="15" customHeight="1" x14ac:dyDescent="0.25">
      <c r="A3" s="555"/>
      <c r="B3" s="557" t="s">
        <v>416</v>
      </c>
      <c r="C3" s="544" t="s">
        <v>444</v>
      </c>
      <c r="D3" s="544" t="s">
        <v>288</v>
      </c>
      <c r="E3" s="546" t="s">
        <v>289</v>
      </c>
      <c r="F3" s="547"/>
      <c r="G3" s="547"/>
      <c r="H3" s="558"/>
      <c r="I3" s="544" t="s">
        <v>290</v>
      </c>
      <c r="J3" s="546" t="s">
        <v>291</v>
      </c>
      <c r="K3" s="547"/>
      <c r="L3" s="547"/>
      <c r="M3" s="547"/>
    </row>
    <row r="4" spans="1:14" ht="15" customHeight="1" x14ac:dyDescent="0.25">
      <c r="A4" s="555"/>
      <c r="B4" s="546"/>
      <c r="C4" s="544"/>
      <c r="D4" s="544"/>
      <c r="E4" s="548" t="s">
        <v>293</v>
      </c>
      <c r="F4" s="548" t="s">
        <v>294</v>
      </c>
      <c r="G4" s="170" t="s">
        <v>295</v>
      </c>
      <c r="H4" s="170" t="s">
        <v>296</v>
      </c>
      <c r="I4" s="544"/>
      <c r="J4" s="193" t="s">
        <v>297</v>
      </c>
      <c r="K4" s="549" t="s">
        <v>298</v>
      </c>
      <c r="L4" s="550"/>
      <c r="M4" s="551" t="s">
        <v>300</v>
      </c>
      <c r="N4" s="121" t="s">
        <v>299</v>
      </c>
    </row>
    <row r="5" spans="1:14" ht="15" customHeight="1" x14ac:dyDescent="0.25">
      <c r="A5" s="556"/>
      <c r="B5" s="170" t="s">
        <v>417</v>
      </c>
      <c r="C5" s="545"/>
      <c r="D5" s="545"/>
      <c r="E5" s="545"/>
      <c r="F5" s="545"/>
      <c r="G5" s="170" t="s">
        <v>300</v>
      </c>
      <c r="H5" s="170" t="s">
        <v>300</v>
      </c>
      <c r="I5" s="545"/>
      <c r="J5" s="170" t="s">
        <v>301</v>
      </c>
      <c r="K5" s="170" t="s">
        <v>302</v>
      </c>
      <c r="L5" s="170" t="s">
        <v>303</v>
      </c>
      <c r="M5" s="552"/>
      <c r="N5" s="121" t="s">
        <v>304</v>
      </c>
    </row>
    <row r="6" spans="1:14" ht="15" customHeight="1" x14ac:dyDescent="0.25">
      <c r="A6" s="168" t="s">
        <v>305</v>
      </c>
      <c r="B6" s="165">
        <v>86</v>
      </c>
      <c r="C6" s="165">
        <v>13544</v>
      </c>
      <c r="D6" s="166">
        <v>4.3653072946582396</v>
      </c>
      <c r="E6" s="166">
        <v>132.55813953488399</v>
      </c>
      <c r="F6" s="166">
        <v>84.1701122268163</v>
      </c>
      <c r="G6" s="166">
        <v>87.182971014492793</v>
      </c>
      <c r="H6" s="166">
        <v>70.886581469648604</v>
      </c>
      <c r="I6" s="166">
        <v>2611.5</v>
      </c>
      <c r="J6" s="165">
        <v>2526</v>
      </c>
      <c r="K6" s="165">
        <v>2432</v>
      </c>
      <c r="L6" s="165">
        <v>89</v>
      </c>
      <c r="M6" s="164">
        <v>38.563201417601903</v>
      </c>
      <c r="N6" s="194">
        <v>2241</v>
      </c>
    </row>
    <row r="7" spans="1:14" ht="15" customHeight="1" x14ac:dyDescent="0.25">
      <c r="A7" s="168" t="s">
        <v>306</v>
      </c>
      <c r="B7" s="165">
        <v>113</v>
      </c>
      <c r="C7" s="165">
        <v>18115</v>
      </c>
      <c r="D7" s="166">
        <v>9.7438584998362305</v>
      </c>
      <c r="E7" s="166">
        <v>131.628318584071</v>
      </c>
      <c r="F7" s="166">
        <v>82.108749654982105</v>
      </c>
      <c r="G7" s="166">
        <v>84.669516606379503</v>
      </c>
      <c r="H7" s="166">
        <v>68.728522336769799</v>
      </c>
      <c r="I7" s="166">
        <v>1526.5</v>
      </c>
      <c r="J7" s="165">
        <v>1413</v>
      </c>
      <c r="K7" s="165">
        <v>1279</v>
      </c>
      <c r="L7" s="165">
        <v>142</v>
      </c>
      <c r="M7" s="164">
        <v>16.853436378691701</v>
      </c>
      <c r="N7" s="194">
        <v>1313</v>
      </c>
    </row>
    <row r="8" spans="1:14" ht="15" customHeight="1" x14ac:dyDescent="0.25">
      <c r="A8" s="168" t="s">
        <v>307</v>
      </c>
      <c r="B8" s="165">
        <v>115</v>
      </c>
      <c r="C8" s="165">
        <v>20815</v>
      </c>
      <c r="D8" s="166">
        <v>47.687179487179499</v>
      </c>
      <c r="E8" s="166">
        <v>161.721739130435</v>
      </c>
      <c r="F8" s="166">
        <v>89.349027143886602</v>
      </c>
      <c r="G8" s="166">
        <v>89.349027143886602</v>
      </c>
      <c r="H8" s="167"/>
      <c r="I8" s="166">
        <v>390</v>
      </c>
      <c r="J8" s="165">
        <v>205</v>
      </c>
      <c r="K8" s="165">
        <v>346</v>
      </c>
      <c r="L8" s="165">
        <v>4</v>
      </c>
      <c r="M8" s="164">
        <v>3.74729762190728</v>
      </c>
      <c r="N8" s="194">
        <v>365</v>
      </c>
    </row>
    <row r="9" spans="1:14" ht="15" customHeight="1" x14ac:dyDescent="0.25">
      <c r="A9" s="168" t="s">
        <v>308</v>
      </c>
      <c r="B9" s="165">
        <v>67.475138121547005</v>
      </c>
      <c r="C9" s="165">
        <v>10225</v>
      </c>
      <c r="D9" s="166">
        <v>8.1126231816048797</v>
      </c>
      <c r="E9" s="166">
        <v>128.10644395316501</v>
      </c>
      <c r="F9" s="166">
        <v>84.537897310513401</v>
      </c>
      <c r="G9" s="166">
        <v>86.035529570497005</v>
      </c>
      <c r="H9" s="166">
        <v>74.530428249436497</v>
      </c>
      <c r="I9" s="166">
        <v>1065.5</v>
      </c>
      <c r="J9" s="165">
        <v>992</v>
      </c>
      <c r="K9" s="165">
        <v>846</v>
      </c>
      <c r="L9" s="165">
        <v>47</v>
      </c>
      <c r="M9" s="164">
        <v>20.841075794620998</v>
      </c>
      <c r="N9" s="194">
        <v>954</v>
      </c>
    </row>
    <row r="10" spans="1:14" ht="15" customHeight="1" x14ac:dyDescent="0.25">
      <c r="A10" s="168" t="s">
        <v>309</v>
      </c>
      <c r="B10" s="165">
        <v>41.508287292817698</v>
      </c>
      <c r="C10" s="165">
        <v>7492</v>
      </c>
      <c r="D10" s="166">
        <v>8.5453047775947297</v>
      </c>
      <c r="E10" s="166">
        <v>124.96299747105</v>
      </c>
      <c r="F10" s="166">
        <v>69.233849439401993</v>
      </c>
      <c r="G10" s="166">
        <v>69.233849439401993</v>
      </c>
      <c r="H10" s="167"/>
      <c r="I10" s="166">
        <v>607</v>
      </c>
      <c r="J10" s="165">
        <v>609</v>
      </c>
      <c r="K10" s="165">
        <v>596</v>
      </c>
      <c r="L10" s="165">
        <v>0</v>
      </c>
      <c r="M10" s="164">
        <v>16.203950880939701</v>
      </c>
      <c r="N10" s="194">
        <v>531</v>
      </c>
    </row>
    <row r="11" spans="1:14" ht="15" customHeight="1" x14ac:dyDescent="0.25">
      <c r="A11" s="168" t="s">
        <v>310</v>
      </c>
      <c r="B11" s="165">
        <v>93.5027624309392</v>
      </c>
      <c r="C11" s="165">
        <v>12198</v>
      </c>
      <c r="D11" s="166">
        <v>5.4573688836800498</v>
      </c>
      <c r="E11" s="166">
        <v>99.601335381706406</v>
      </c>
      <c r="F11" s="166">
        <v>76.348581734710606</v>
      </c>
      <c r="G11" s="166">
        <v>74.692969732134202</v>
      </c>
      <c r="H11" s="166">
        <v>85.568120624663393</v>
      </c>
      <c r="I11" s="166">
        <v>1706.5</v>
      </c>
      <c r="J11" s="165">
        <v>1623</v>
      </c>
      <c r="K11" s="165">
        <v>1519</v>
      </c>
      <c r="L11" s="165">
        <v>17</v>
      </c>
      <c r="M11" s="164">
        <v>27.979996720773901</v>
      </c>
      <c r="N11" s="194">
        <v>1582</v>
      </c>
    </row>
    <row r="12" spans="1:14" ht="15" customHeight="1" x14ac:dyDescent="0.25">
      <c r="A12" s="168" t="s">
        <v>311</v>
      </c>
      <c r="B12" s="165">
        <v>55.4972375690608</v>
      </c>
      <c r="C12" s="165">
        <v>9979</v>
      </c>
      <c r="D12" s="166">
        <v>6.2221139795421303</v>
      </c>
      <c r="E12" s="166">
        <v>115.08680935789</v>
      </c>
      <c r="F12" s="166">
        <v>64.004409259444799</v>
      </c>
      <c r="G12" s="166">
        <v>68.495405294198306</v>
      </c>
      <c r="H12" s="166">
        <v>51.8229166666667</v>
      </c>
      <c r="I12" s="166">
        <v>1026.5</v>
      </c>
      <c r="J12" s="165">
        <v>982</v>
      </c>
      <c r="K12" s="165">
        <v>930</v>
      </c>
      <c r="L12" s="165">
        <v>9</v>
      </c>
      <c r="M12" s="164">
        <v>20.5732037278284</v>
      </c>
      <c r="N12" s="194">
        <v>878</v>
      </c>
    </row>
    <row r="13" spans="1:14" ht="15" customHeight="1" x14ac:dyDescent="0.25">
      <c r="A13" s="168" t="s">
        <v>312</v>
      </c>
      <c r="B13" s="165">
        <v>75</v>
      </c>
      <c r="C13" s="165">
        <v>11244</v>
      </c>
      <c r="D13" s="166">
        <v>6.7</v>
      </c>
      <c r="E13" s="166">
        <v>115.24</v>
      </c>
      <c r="F13" s="166">
        <v>76.867662753468494</v>
      </c>
      <c r="G13" s="166">
        <v>73.928276999175594</v>
      </c>
      <c r="H13" s="166">
        <v>95.389610389610397</v>
      </c>
      <c r="I13" s="166">
        <v>1290</v>
      </c>
      <c r="J13" s="165">
        <v>1277</v>
      </c>
      <c r="K13" s="165">
        <v>1072</v>
      </c>
      <c r="L13" s="165">
        <v>1</v>
      </c>
      <c r="M13" s="164">
        <v>22.945570971184601</v>
      </c>
      <c r="N13" s="194">
        <v>1197</v>
      </c>
    </row>
    <row r="14" spans="1:14" ht="15" customHeight="1" x14ac:dyDescent="0.25">
      <c r="A14" s="168" t="s">
        <v>313</v>
      </c>
      <c r="B14" s="165">
        <v>32</v>
      </c>
      <c r="C14" s="165">
        <v>5384</v>
      </c>
      <c r="D14" s="166">
        <v>9.5328614762386206</v>
      </c>
      <c r="E14" s="166">
        <v>147.3125</v>
      </c>
      <c r="F14" s="166">
        <v>87.555720653788995</v>
      </c>
      <c r="G14" s="166">
        <v>84.806280070903995</v>
      </c>
      <c r="H14" s="166">
        <v>95.121951219512198</v>
      </c>
      <c r="I14" s="166">
        <v>494.5</v>
      </c>
      <c r="J14" s="165">
        <v>427</v>
      </c>
      <c r="K14" s="165">
        <v>420</v>
      </c>
      <c r="L14" s="165">
        <v>3</v>
      </c>
      <c r="M14" s="164">
        <v>18.369242199108498</v>
      </c>
      <c r="N14" s="194">
        <v>468</v>
      </c>
    </row>
    <row r="15" spans="1:14" ht="15" customHeight="1" x14ac:dyDescent="0.25">
      <c r="A15" s="168" t="s">
        <v>314</v>
      </c>
      <c r="B15" s="165">
        <v>60.977900552486197</v>
      </c>
      <c r="C15" s="165">
        <v>10177</v>
      </c>
      <c r="D15" s="166">
        <v>3.9734079776067199</v>
      </c>
      <c r="E15" s="166">
        <v>93.115701730542696</v>
      </c>
      <c r="F15" s="166">
        <v>55.792473223936298</v>
      </c>
      <c r="G15" s="166">
        <v>53.919390669628697</v>
      </c>
      <c r="H15" s="166">
        <v>80.248618784530393</v>
      </c>
      <c r="I15" s="166">
        <v>1429</v>
      </c>
      <c r="J15" s="165">
        <v>1428</v>
      </c>
      <c r="K15" s="165">
        <v>1420</v>
      </c>
      <c r="L15" s="165">
        <v>0</v>
      </c>
      <c r="M15" s="164">
        <v>28.0829321017982</v>
      </c>
      <c r="N15" s="194">
        <v>1328</v>
      </c>
    </row>
    <row r="16" spans="1:14" ht="15" customHeight="1" x14ac:dyDescent="0.25">
      <c r="A16" s="168" t="s">
        <v>418</v>
      </c>
      <c r="B16" s="165">
        <v>21</v>
      </c>
      <c r="C16" s="165">
        <v>0</v>
      </c>
      <c r="D16" s="167" t="s">
        <v>419</v>
      </c>
      <c r="E16" s="166">
        <v>0</v>
      </c>
      <c r="F16" s="167" t="s">
        <v>419</v>
      </c>
      <c r="G16" s="167" t="s">
        <v>419</v>
      </c>
      <c r="H16" s="167"/>
      <c r="I16" s="166">
        <v>0</v>
      </c>
      <c r="J16" s="165">
        <v>0</v>
      </c>
      <c r="K16" s="165">
        <v>0</v>
      </c>
      <c r="L16" s="165">
        <v>0</v>
      </c>
      <c r="M16" s="169" t="s">
        <v>419</v>
      </c>
      <c r="N16" s="195">
        <v>0</v>
      </c>
    </row>
    <row r="17" spans="1:14" ht="15" customHeight="1" x14ac:dyDescent="0.25">
      <c r="A17" s="168" t="s">
        <v>317</v>
      </c>
      <c r="B17" s="165">
        <v>41.5027624309392</v>
      </c>
      <c r="C17" s="165">
        <v>7370</v>
      </c>
      <c r="D17" s="166">
        <v>6.1310759148006602</v>
      </c>
      <c r="E17" s="166">
        <v>135.24400958466501</v>
      </c>
      <c r="F17" s="166">
        <v>76.160108548168296</v>
      </c>
      <c r="G17" s="166">
        <v>73.419827012641406</v>
      </c>
      <c r="H17" s="166">
        <v>88.291605301914601</v>
      </c>
      <c r="I17" s="166">
        <v>915.5</v>
      </c>
      <c r="J17" s="165">
        <v>914</v>
      </c>
      <c r="K17" s="165">
        <v>892</v>
      </c>
      <c r="L17" s="165">
        <v>2</v>
      </c>
      <c r="M17" s="164">
        <v>24.843962008141101</v>
      </c>
      <c r="N17" s="194">
        <v>816</v>
      </c>
    </row>
    <row r="18" spans="1:14" ht="15" customHeight="1" x14ac:dyDescent="0.25">
      <c r="A18" s="168" t="s">
        <v>318</v>
      </c>
      <c r="B18" s="165">
        <v>18.005524861878499</v>
      </c>
      <c r="C18" s="165">
        <v>3259</v>
      </c>
      <c r="D18" s="166">
        <v>6.8171745152354601</v>
      </c>
      <c r="E18" s="166">
        <v>136.680270021479</v>
      </c>
      <c r="F18" s="166">
        <v>75.513961337833706</v>
      </c>
      <c r="G18" s="167"/>
      <c r="H18" s="166">
        <v>80.946745562130204</v>
      </c>
      <c r="I18" s="166">
        <v>361</v>
      </c>
      <c r="J18" s="165">
        <v>209</v>
      </c>
      <c r="K18" s="165">
        <v>109</v>
      </c>
      <c r="L18" s="165">
        <v>104</v>
      </c>
      <c r="M18" s="164">
        <v>22.154034980055201</v>
      </c>
      <c r="N18" s="194">
        <v>334</v>
      </c>
    </row>
    <row r="19" spans="1:14" ht="15" customHeight="1" x14ac:dyDescent="0.25">
      <c r="A19" s="168" t="s">
        <v>319</v>
      </c>
      <c r="B19" s="165">
        <v>18</v>
      </c>
      <c r="C19" s="165">
        <v>3114</v>
      </c>
      <c r="D19" s="166">
        <v>3.4904270986745201</v>
      </c>
      <c r="E19" s="166">
        <v>65.8333333333333</v>
      </c>
      <c r="F19" s="166">
        <v>38.0539499036609</v>
      </c>
      <c r="G19" s="166">
        <v>38.0539499036609</v>
      </c>
      <c r="H19" s="167"/>
      <c r="I19" s="166">
        <v>339.5</v>
      </c>
      <c r="J19" s="165">
        <v>332</v>
      </c>
      <c r="K19" s="165">
        <v>315</v>
      </c>
      <c r="L19" s="165">
        <v>12</v>
      </c>
      <c r="M19" s="164">
        <v>21.8047527296082</v>
      </c>
      <c r="N19" s="194">
        <v>125</v>
      </c>
    </row>
    <row r="20" spans="1:14" ht="15" customHeight="1" x14ac:dyDescent="0.25">
      <c r="A20" s="168" t="s">
        <v>320</v>
      </c>
      <c r="B20" s="165">
        <v>42.005524861878499</v>
      </c>
      <c r="C20" s="165">
        <v>6178</v>
      </c>
      <c r="D20" s="166">
        <v>4.7362086258776301</v>
      </c>
      <c r="E20" s="166">
        <v>112.41378403261901</v>
      </c>
      <c r="F20" s="166">
        <v>76.432502427970206</v>
      </c>
      <c r="G20" s="166">
        <v>72.611954641552998</v>
      </c>
      <c r="H20" s="166">
        <v>96.820512820512803</v>
      </c>
      <c r="I20" s="166">
        <v>997</v>
      </c>
      <c r="J20" s="165">
        <v>985</v>
      </c>
      <c r="K20" s="165">
        <v>969</v>
      </c>
      <c r="L20" s="165">
        <v>1</v>
      </c>
      <c r="M20" s="164">
        <v>32.275817416639697</v>
      </c>
      <c r="N20" s="194">
        <v>834</v>
      </c>
    </row>
    <row r="21" spans="1:14" ht="15" customHeight="1" x14ac:dyDescent="0.25">
      <c r="A21" s="168" t="s">
        <v>321</v>
      </c>
      <c r="B21" s="165">
        <v>31.4972375690608</v>
      </c>
      <c r="C21" s="165">
        <v>5669</v>
      </c>
      <c r="D21" s="166">
        <v>11.7186629526462</v>
      </c>
      <c r="E21" s="166">
        <v>133.567268900193</v>
      </c>
      <c r="F21" s="166">
        <v>74.210619156817799</v>
      </c>
      <c r="G21" s="166">
        <v>74.210619156817799</v>
      </c>
      <c r="H21" s="167"/>
      <c r="I21" s="166">
        <v>359</v>
      </c>
      <c r="J21" s="165">
        <v>140</v>
      </c>
      <c r="K21" s="165">
        <v>304</v>
      </c>
      <c r="L21" s="165">
        <v>0</v>
      </c>
      <c r="M21" s="164">
        <v>12.6653730816723</v>
      </c>
      <c r="N21" s="194">
        <v>366</v>
      </c>
    </row>
    <row r="22" spans="1:14" ht="15" customHeight="1" x14ac:dyDescent="0.25">
      <c r="A22" s="163" t="s">
        <v>322</v>
      </c>
      <c r="B22" s="161">
        <v>901.41436464088395</v>
      </c>
      <c r="C22" s="161">
        <v>144763</v>
      </c>
      <c r="D22" s="162">
        <v>7.9898360890415896</v>
      </c>
      <c r="E22" s="162">
        <v>123.834281301331</v>
      </c>
      <c r="F22" s="162">
        <v>77.1094823953635</v>
      </c>
      <c r="G22" s="162">
        <v>77.191541447230705</v>
      </c>
      <c r="H22" s="162">
        <v>77.348038475096899</v>
      </c>
      <c r="I22" s="162">
        <v>13971</v>
      </c>
      <c r="J22" s="161">
        <v>14062</v>
      </c>
      <c r="K22" s="161">
        <v>13449</v>
      </c>
      <c r="L22" s="161">
        <v>431</v>
      </c>
      <c r="M22" s="160">
        <v>20.887934071551399</v>
      </c>
      <c r="N22" s="194">
        <v>12049</v>
      </c>
    </row>
    <row r="23" spans="1:14" ht="15" customHeight="1" x14ac:dyDescent="0.25">
      <c r="A23" s="218" t="s">
        <v>446</v>
      </c>
      <c r="B23" s="173">
        <v>886</v>
      </c>
    </row>
    <row r="25" spans="1:14" ht="15" customHeight="1" x14ac:dyDescent="0.25">
      <c r="F25" t="s">
        <v>299</v>
      </c>
    </row>
    <row r="26" spans="1:14" ht="15" customHeight="1" x14ac:dyDescent="0.25">
      <c r="B26" s="176" t="s">
        <v>451</v>
      </c>
      <c r="C26" s="180" t="s">
        <v>445</v>
      </c>
      <c r="D26" s="179"/>
      <c r="F26" s="196" t="s">
        <v>434</v>
      </c>
      <c r="G26" s="553" t="s">
        <v>433</v>
      </c>
      <c r="H26" s="553"/>
    </row>
    <row r="27" spans="1:14" ht="15" customHeight="1" x14ac:dyDescent="0.25">
      <c r="B27" s="174" t="s">
        <v>392</v>
      </c>
      <c r="C27" s="175" t="s">
        <v>393</v>
      </c>
      <c r="D27" s="175"/>
      <c r="I27" s="197" t="s">
        <v>387</v>
      </c>
      <c r="J27" s="197" t="s">
        <v>387</v>
      </c>
    </row>
    <row r="28" spans="1:14" ht="15" customHeight="1" x14ac:dyDescent="0.25">
      <c r="B28" s="175" t="s">
        <v>394</v>
      </c>
      <c r="C28" s="177">
        <v>98285</v>
      </c>
      <c r="D28" s="177"/>
      <c r="F28" s="553" t="s">
        <v>354</v>
      </c>
      <c r="G28" s="553"/>
      <c r="H28" s="196" t="s">
        <v>355</v>
      </c>
      <c r="I28" s="197" t="s">
        <v>434</v>
      </c>
      <c r="J28" s="197" t="s">
        <v>433</v>
      </c>
    </row>
    <row r="29" spans="1:14" ht="15" customHeight="1" x14ac:dyDescent="0.25">
      <c r="B29" s="175" t="s">
        <v>395</v>
      </c>
      <c r="C29" s="177">
        <v>152946</v>
      </c>
      <c r="D29" s="177"/>
      <c r="F29" s="554" t="s">
        <v>357</v>
      </c>
      <c r="G29" s="554"/>
      <c r="H29" s="554"/>
      <c r="I29" s="194">
        <v>26113</v>
      </c>
      <c r="J29" s="194">
        <v>14322</v>
      </c>
    </row>
    <row r="30" spans="1:14" ht="15" customHeight="1" x14ac:dyDescent="0.25">
      <c r="B30" s="175" t="s">
        <v>396</v>
      </c>
      <c r="C30" s="177">
        <v>39978</v>
      </c>
      <c r="D30" s="177"/>
      <c r="F30" s="554" t="s">
        <v>358</v>
      </c>
      <c r="G30" s="554"/>
      <c r="H30" s="554"/>
      <c r="I30" s="194">
        <v>53212</v>
      </c>
      <c r="J30" s="194">
        <v>18420</v>
      </c>
    </row>
    <row r="31" spans="1:14" ht="15" customHeight="1" x14ac:dyDescent="0.25">
      <c r="B31" s="175" t="s">
        <v>397</v>
      </c>
      <c r="C31" s="177">
        <v>87334</v>
      </c>
      <c r="D31" s="177"/>
      <c r="F31" s="554" t="s">
        <v>359</v>
      </c>
      <c r="G31" s="554"/>
      <c r="H31" s="554"/>
      <c r="I31" s="194">
        <v>24938</v>
      </c>
      <c r="J31" s="194">
        <v>10619</v>
      </c>
    </row>
    <row r="32" spans="1:14" ht="15" customHeight="1" x14ac:dyDescent="0.25">
      <c r="B32" s="175" t="s">
        <v>398</v>
      </c>
      <c r="C32" s="177">
        <v>192</v>
      </c>
      <c r="D32" s="177"/>
      <c r="F32" s="554" t="s">
        <v>360</v>
      </c>
      <c r="G32" s="554"/>
      <c r="H32" s="554"/>
      <c r="I32" s="194">
        <v>188</v>
      </c>
      <c r="J32" s="194">
        <v>168</v>
      </c>
    </row>
    <row r="33" spans="2:10" ht="15" customHeight="1" x14ac:dyDescent="0.25">
      <c r="B33" s="175" t="s">
        <v>399</v>
      </c>
      <c r="C33" s="177">
        <v>67964</v>
      </c>
      <c r="D33" s="177"/>
      <c r="F33" s="554" t="s">
        <v>361</v>
      </c>
      <c r="G33" s="554"/>
      <c r="H33" s="554"/>
      <c r="I33" s="194">
        <v>16837</v>
      </c>
      <c r="J33" s="194">
        <v>5613</v>
      </c>
    </row>
    <row r="34" spans="2:10" ht="15" customHeight="1" x14ac:dyDescent="0.25">
      <c r="B34" s="175" t="s">
        <v>400</v>
      </c>
      <c r="C34" s="177">
        <v>13970</v>
      </c>
      <c r="D34" s="177"/>
      <c r="F34" s="554" t="s">
        <v>362</v>
      </c>
      <c r="G34" s="554"/>
      <c r="H34" s="554"/>
      <c r="I34" s="194">
        <v>6657</v>
      </c>
      <c r="J34" s="194">
        <v>2914</v>
      </c>
    </row>
    <row r="35" spans="2:10" ht="15" customHeight="1" x14ac:dyDescent="0.25">
      <c r="B35" s="175" t="s">
        <v>401</v>
      </c>
      <c r="C35" s="177">
        <v>5247</v>
      </c>
      <c r="D35" s="177"/>
      <c r="F35" s="554" t="s">
        <v>363</v>
      </c>
      <c r="G35" s="554"/>
      <c r="H35" s="554"/>
      <c r="I35" s="194">
        <v>1563</v>
      </c>
      <c r="J35" s="194">
        <v>316</v>
      </c>
    </row>
    <row r="36" spans="2:10" ht="15" customHeight="1" x14ac:dyDescent="0.25">
      <c r="B36" s="175" t="s">
        <v>402</v>
      </c>
      <c r="C36" s="177">
        <v>1699</v>
      </c>
      <c r="D36" s="177"/>
      <c r="F36" s="554" t="s">
        <v>364</v>
      </c>
      <c r="G36" s="554"/>
      <c r="H36" s="554"/>
      <c r="I36" s="194">
        <v>1510</v>
      </c>
      <c r="J36" s="194">
        <v>231</v>
      </c>
    </row>
    <row r="37" spans="2:10" ht="15" customHeight="1" x14ac:dyDescent="0.25">
      <c r="B37" s="175" t="s">
        <v>175</v>
      </c>
      <c r="C37" s="177">
        <v>89063</v>
      </c>
      <c r="D37" s="177"/>
      <c r="F37" s="554" t="s">
        <v>366</v>
      </c>
      <c r="G37" s="554"/>
      <c r="H37" s="554"/>
      <c r="I37" s="194">
        <v>18537</v>
      </c>
      <c r="J37" s="194">
        <v>7602</v>
      </c>
    </row>
    <row r="38" spans="2:10" ht="15" customHeight="1" x14ac:dyDescent="0.25">
      <c r="B38" s="175" t="s">
        <v>176</v>
      </c>
      <c r="C38" s="177">
        <v>49224</v>
      </c>
      <c r="D38" s="177"/>
      <c r="F38" s="554" t="s">
        <v>367</v>
      </c>
      <c r="G38" s="554"/>
      <c r="H38" s="554"/>
      <c r="I38" s="194">
        <v>7357</v>
      </c>
      <c r="J38" s="194">
        <v>3029</v>
      </c>
    </row>
    <row r="39" spans="2:10" ht="15" customHeight="1" x14ac:dyDescent="0.25">
      <c r="B39" s="175" t="s">
        <v>178</v>
      </c>
      <c r="C39" s="177">
        <v>67312</v>
      </c>
      <c r="D39" s="177"/>
      <c r="F39" s="554" t="s">
        <v>368</v>
      </c>
      <c r="G39" s="554"/>
      <c r="H39" s="554"/>
      <c r="I39" s="194">
        <v>11959</v>
      </c>
      <c r="J39" s="194">
        <v>6430</v>
      </c>
    </row>
    <row r="40" spans="2:10" ht="15" customHeight="1" x14ac:dyDescent="0.25">
      <c r="B40" s="175" t="s">
        <v>257</v>
      </c>
      <c r="C40" s="177">
        <v>33568</v>
      </c>
      <c r="D40" s="177"/>
      <c r="F40" s="554" t="s">
        <v>369</v>
      </c>
      <c r="G40" s="554"/>
      <c r="H40" s="554"/>
      <c r="I40" s="194">
        <v>5577</v>
      </c>
      <c r="J40" s="194">
        <v>2860</v>
      </c>
    </row>
    <row r="41" spans="2:10" ht="15" customHeight="1" x14ac:dyDescent="0.25">
      <c r="B41" s="175" t="s">
        <v>259</v>
      </c>
      <c r="C41" s="177">
        <v>53053</v>
      </c>
      <c r="D41" s="177"/>
      <c r="F41" s="554" t="s">
        <v>370</v>
      </c>
      <c r="G41" s="554"/>
      <c r="H41" s="554"/>
      <c r="I41" s="194">
        <v>10044</v>
      </c>
      <c r="J41" s="194">
        <v>4523</v>
      </c>
    </row>
    <row r="42" spans="2:10" ht="15" customHeight="1" x14ac:dyDescent="0.25">
      <c r="B42" s="175" t="s">
        <v>180</v>
      </c>
      <c r="C42" s="177">
        <v>60576</v>
      </c>
      <c r="D42" s="177"/>
      <c r="F42" s="554" t="s">
        <v>371</v>
      </c>
      <c r="G42" s="554"/>
      <c r="H42" s="554"/>
      <c r="I42" s="194">
        <v>14504</v>
      </c>
      <c r="J42" s="194">
        <v>7811</v>
      </c>
    </row>
    <row r="43" spans="2:10" ht="15" customHeight="1" x14ac:dyDescent="0.25">
      <c r="B43" s="175" t="s">
        <v>182</v>
      </c>
      <c r="C43" s="177">
        <v>71221</v>
      </c>
      <c r="D43" s="177"/>
      <c r="F43" s="554" t="s">
        <v>372</v>
      </c>
      <c r="G43" s="554"/>
      <c r="H43" s="554"/>
      <c r="I43" s="194">
        <v>16955</v>
      </c>
      <c r="J43" s="194">
        <v>7019</v>
      </c>
    </row>
    <row r="44" spans="2:10" ht="15" customHeight="1" x14ac:dyDescent="0.25">
      <c r="B44" s="175" t="s">
        <v>188</v>
      </c>
      <c r="C44" s="177">
        <v>67332</v>
      </c>
      <c r="D44" s="177"/>
      <c r="F44" s="554" t="s">
        <v>373</v>
      </c>
      <c r="G44" s="554"/>
      <c r="H44" s="554"/>
      <c r="I44" s="194">
        <v>4208</v>
      </c>
      <c r="J44" s="194">
        <v>2778</v>
      </c>
    </row>
    <row r="45" spans="2:10" ht="15" customHeight="1" x14ac:dyDescent="0.25">
      <c r="B45" s="175" t="s">
        <v>190</v>
      </c>
      <c r="C45" s="177">
        <v>18789</v>
      </c>
      <c r="D45" s="177"/>
      <c r="F45" s="554" t="s">
        <v>374</v>
      </c>
      <c r="G45" s="554"/>
      <c r="H45" s="554"/>
      <c r="I45" s="194">
        <v>6332</v>
      </c>
      <c r="J45" s="194">
        <v>1782</v>
      </c>
    </row>
    <row r="46" spans="2:10" ht="15" customHeight="1" x14ac:dyDescent="0.25">
      <c r="B46" s="175" t="s">
        <v>267</v>
      </c>
      <c r="C46" s="177">
        <v>22572</v>
      </c>
      <c r="D46" s="177"/>
      <c r="F46" s="554" t="s">
        <v>375</v>
      </c>
      <c r="G46" s="554"/>
      <c r="H46" s="554"/>
      <c r="I46" s="194">
        <v>13032</v>
      </c>
      <c r="J46" s="194">
        <v>5495</v>
      </c>
    </row>
    <row r="47" spans="2:10" ht="15" customHeight="1" x14ac:dyDescent="0.25">
      <c r="B47" s="175" t="s">
        <v>403</v>
      </c>
      <c r="C47" s="177">
        <v>54256</v>
      </c>
      <c r="D47" s="177"/>
      <c r="F47" s="554" t="s">
        <v>376</v>
      </c>
      <c r="G47" s="554"/>
      <c r="H47" s="554"/>
      <c r="I47" s="194">
        <v>4955</v>
      </c>
      <c r="J47" s="194">
        <v>2308</v>
      </c>
    </row>
    <row r="48" spans="2:10" ht="15" customHeight="1" x14ac:dyDescent="0.25">
      <c r="B48" s="175" t="s">
        <v>404</v>
      </c>
      <c r="C48" s="177">
        <v>4767</v>
      </c>
      <c r="D48" s="177"/>
      <c r="F48" s="554" t="s">
        <v>377</v>
      </c>
      <c r="G48" s="554"/>
      <c r="H48" s="554"/>
      <c r="I48" s="194">
        <v>50269</v>
      </c>
      <c r="J48" s="194">
        <v>7672</v>
      </c>
    </row>
    <row r="49" spans="2:11" ht="15" customHeight="1" x14ac:dyDescent="0.25">
      <c r="B49" s="175" t="s">
        <v>405</v>
      </c>
      <c r="C49" s="177">
        <v>122106</v>
      </c>
      <c r="D49" s="177"/>
      <c r="F49" s="554" t="s">
        <v>378</v>
      </c>
      <c r="G49" s="554"/>
      <c r="H49" s="554"/>
      <c r="I49" s="194">
        <v>2119</v>
      </c>
      <c r="J49" s="194">
        <v>56</v>
      </c>
    </row>
    <row r="50" spans="2:11" ht="15" customHeight="1" x14ac:dyDescent="0.25">
      <c r="B50" s="175" t="s">
        <v>406</v>
      </c>
      <c r="C50" s="177">
        <v>5364</v>
      </c>
      <c r="D50" s="177"/>
      <c r="F50" s="554" t="s">
        <v>379</v>
      </c>
      <c r="G50" s="554"/>
      <c r="H50" s="554"/>
      <c r="I50" s="194">
        <v>95483</v>
      </c>
      <c r="J50" s="194">
        <v>37861</v>
      </c>
    </row>
    <row r="51" spans="2:11" ht="15" customHeight="1" x14ac:dyDescent="0.25">
      <c r="B51" s="175" t="s">
        <v>430</v>
      </c>
      <c r="C51" s="177">
        <v>51</v>
      </c>
      <c r="D51" s="177"/>
      <c r="F51" s="554" t="s">
        <v>380</v>
      </c>
      <c r="G51" s="554"/>
      <c r="H51" s="554"/>
      <c r="I51" s="194">
        <v>87640</v>
      </c>
      <c r="J51" s="194">
        <v>25088</v>
      </c>
    </row>
    <row r="52" spans="2:11" ht="15" customHeight="1" x14ac:dyDescent="0.25">
      <c r="B52" s="175" t="s">
        <v>407</v>
      </c>
      <c r="C52" s="177">
        <v>1110812</v>
      </c>
      <c r="D52" s="177"/>
      <c r="F52" s="554" t="s">
        <v>381</v>
      </c>
      <c r="G52" s="554"/>
      <c r="H52" s="554"/>
      <c r="I52" s="194">
        <v>45033</v>
      </c>
      <c r="J52" s="194">
        <v>25570</v>
      </c>
    </row>
    <row r="53" spans="2:11" ht="15" customHeight="1" x14ac:dyDescent="0.25">
      <c r="B53" s="175" t="s">
        <v>408</v>
      </c>
      <c r="C53" s="177">
        <v>133518</v>
      </c>
      <c r="D53" s="177"/>
      <c r="F53" s="554" t="s">
        <v>382</v>
      </c>
      <c r="G53" s="554"/>
      <c r="H53" s="554"/>
      <c r="I53" s="194">
        <v>22407</v>
      </c>
      <c r="J53" s="194">
        <v>10422</v>
      </c>
    </row>
    <row r="54" spans="2:11" ht="15" customHeight="1" x14ac:dyDescent="0.25">
      <c r="B54" s="175" t="s">
        <v>409</v>
      </c>
      <c r="C54" s="177">
        <v>65471</v>
      </c>
      <c r="D54" s="177"/>
      <c r="F54" s="554" t="s">
        <v>383</v>
      </c>
      <c r="G54" s="554"/>
      <c r="H54" s="554"/>
      <c r="I54" s="194">
        <v>16781</v>
      </c>
      <c r="J54" s="194">
        <v>8193</v>
      </c>
    </row>
    <row r="55" spans="2:11" ht="15" customHeight="1" x14ac:dyDescent="0.25">
      <c r="B55" s="175" t="s">
        <v>410</v>
      </c>
      <c r="C55" s="177">
        <v>186483</v>
      </c>
      <c r="D55" s="177"/>
      <c r="F55" s="554" t="s">
        <v>384</v>
      </c>
      <c r="G55" s="554"/>
      <c r="H55" s="554"/>
      <c r="I55" s="194">
        <v>1559</v>
      </c>
      <c r="J55" s="194">
        <v>1326</v>
      </c>
    </row>
    <row r="56" spans="2:11" ht="15" customHeight="1" x14ac:dyDescent="0.25">
      <c r="B56" s="175" t="s">
        <v>411</v>
      </c>
      <c r="C56" s="177">
        <v>109935</v>
      </c>
      <c r="D56" s="177"/>
      <c r="F56" s="554" t="s">
        <v>385</v>
      </c>
      <c r="G56" s="554"/>
      <c r="H56" s="554"/>
      <c r="I56" s="194">
        <v>41987</v>
      </c>
      <c r="J56" s="194">
        <v>18685</v>
      </c>
    </row>
    <row r="57" spans="2:11" ht="15" customHeight="1" x14ac:dyDescent="0.25">
      <c r="B57" s="175" t="s">
        <v>412</v>
      </c>
      <c r="C57" s="177">
        <v>4829</v>
      </c>
      <c r="D57" s="177"/>
      <c r="F57" s="554" t="s">
        <v>386</v>
      </c>
      <c r="G57" s="554"/>
      <c r="H57" s="554"/>
      <c r="I57" s="194">
        <v>6743</v>
      </c>
      <c r="J57" s="194">
        <v>4329</v>
      </c>
    </row>
    <row r="58" spans="2:11" ht="15" customHeight="1" x14ac:dyDescent="0.25">
      <c r="B58" s="175" t="s">
        <v>413</v>
      </c>
      <c r="C58" s="177">
        <v>159325</v>
      </c>
      <c r="D58" s="177"/>
      <c r="F58" s="554" t="s">
        <v>387</v>
      </c>
      <c r="G58" s="554"/>
      <c r="H58" s="554"/>
      <c r="I58" s="194">
        <v>614499</v>
      </c>
      <c r="J58" s="194">
        <v>103898</v>
      </c>
    </row>
    <row r="59" spans="2:11" ht="15" customHeight="1" x14ac:dyDescent="0.25">
      <c r="B59" s="175" t="s">
        <v>414</v>
      </c>
      <c r="C59" s="177">
        <v>23685</v>
      </c>
      <c r="D59" s="177"/>
      <c r="F59" s="543" t="s">
        <v>388</v>
      </c>
      <c r="G59" s="543"/>
      <c r="H59" s="543"/>
      <c r="I59" s="151">
        <v>23784</v>
      </c>
      <c r="J59" s="151">
        <v>11998</v>
      </c>
      <c r="K59" t="s">
        <v>452</v>
      </c>
    </row>
    <row r="60" spans="2:11" ht="15" customHeight="1" x14ac:dyDescent="0.25">
      <c r="C60" s="188">
        <f>SUM(C28:C59)</f>
        <v>2980927</v>
      </c>
      <c r="F60" s="119" t="s">
        <v>389</v>
      </c>
      <c r="I60" s="188">
        <f>SUM(I58:I59)</f>
        <v>638283</v>
      </c>
      <c r="J60" s="188">
        <f>SUM(J58:J59)</f>
        <v>115896</v>
      </c>
    </row>
    <row r="67" spans="4:15" ht="15" customHeight="1" x14ac:dyDescent="0.25">
      <c r="D67" s="179"/>
      <c r="E67" s="179"/>
      <c r="F67" s="179"/>
      <c r="G67" s="176"/>
      <c r="H67" s="176"/>
      <c r="I67" s="176"/>
      <c r="J67" s="176"/>
      <c r="K67" s="176"/>
      <c r="L67" s="176"/>
      <c r="M67" s="176"/>
      <c r="N67" s="176"/>
      <c r="O67" s="176"/>
    </row>
    <row r="68" spans="4:15" ht="15" customHeight="1" x14ac:dyDescent="0.25">
      <c r="D68" s="175"/>
      <c r="E68" s="175"/>
      <c r="F68" s="175"/>
      <c r="G68" s="176"/>
      <c r="H68" s="176"/>
      <c r="I68" s="176"/>
      <c r="J68" s="176"/>
      <c r="K68" s="176"/>
      <c r="L68" s="176"/>
      <c r="M68" s="176"/>
      <c r="N68" s="176"/>
      <c r="O68" s="176"/>
    </row>
    <row r="69" spans="4:15" ht="15" customHeight="1" x14ac:dyDescent="0.25">
      <c r="D69" s="177"/>
      <c r="E69" s="177"/>
      <c r="F69" s="177"/>
      <c r="G69" s="176"/>
      <c r="H69" s="176"/>
      <c r="I69" s="176"/>
      <c r="J69" s="176"/>
      <c r="K69" s="176"/>
      <c r="L69" s="176"/>
      <c r="M69" s="176"/>
      <c r="N69" s="176"/>
      <c r="O69" s="176"/>
    </row>
    <row r="70" spans="4:15" ht="15" customHeight="1" x14ac:dyDescent="0.25">
      <c r="D70" s="177"/>
      <c r="E70" s="177"/>
      <c r="F70" s="177"/>
      <c r="G70" s="176"/>
      <c r="H70" s="176"/>
      <c r="I70" s="176"/>
      <c r="J70" s="176"/>
      <c r="K70" s="176"/>
      <c r="L70" s="176"/>
      <c r="M70" s="176"/>
      <c r="N70" s="176"/>
      <c r="O70" s="176"/>
    </row>
    <row r="71" spans="4:15" ht="15" customHeight="1" x14ac:dyDescent="0.25">
      <c r="D71" s="177"/>
      <c r="E71" s="177"/>
      <c r="F71" s="177"/>
      <c r="G71" s="176"/>
      <c r="H71" s="176"/>
      <c r="I71" s="176"/>
      <c r="J71" s="176"/>
      <c r="K71" s="176"/>
      <c r="L71" s="176"/>
      <c r="M71" s="176"/>
      <c r="N71" s="176"/>
      <c r="O71" s="176"/>
    </row>
    <row r="72" spans="4:15" ht="15" customHeight="1" x14ac:dyDescent="0.25">
      <c r="D72" s="177"/>
      <c r="E72" s="177"/>
      <c r="F72" s="177"/>
      <c r="G72" s="176"/>
      <c r="H72" s="176"/>
      <c r="I72" s="176"/>
      <c r="J72" s="176"/>
      <c r="K72" s="176"/>
      <c r="L72" s="176"/>
      <c r="M72" s="176"/>
      <c r="N72" s="176"/>
      <c r="O72" s="176"/>
    </row>
    <row r="73" spans="4:15" ht="15" customHeight="1" x14ac:dyDescent="0.25">
      <c r="D73" s="177"/>
      <c r="E73" s="177"/>
      <c r="F73" s="177"/>
      <c r="G73" s="176"/>
      <c r="H73" s="176"/>
      <c r="I73" s="176"/>
      <c r="J73" s="176"/>
      <c r="K73" s="176"/>
      <c r="L73" s="176"/>
      <c r="M73" s="176"/>
      <c r="N73" s="176"/>
      <c r="O73" s="176"/>
    </row>
    <row r="74" spans="4:15" ht="15" customHeight="1" x14ac:dyDescent="0.25">
      <c r="D74" s="177"/>
      <c r="E74" s="177"/>
      <c r="F74" s="177"/>
      <c r="G74" s="176"/>
      <c r="H74" s="176"/>
      <c r="I74" s="176"/>
      <c r="J74" s="176"/>
      <c r="K74" s="176"/>
      <c r="L74" s="176"/>
      <c r="M74" s="176"/>
      <c r="N74" s="176"/>
      <c r="O74" s="176"/>
    </row>
    <row r="75" spans="4:15" ht="15" customHeight="1" x14ac:dyDescent="0.25">
      <c r="D75" s="177"/>
      <c r="E75" s="177"/>
      <c r="F75" s="177"/>
      <c r="G75" s="176"/>
      <c r="H75" s="176"/>
      <c r="I75" s="176"/>
      <c r="J75" s="176"/>
      <c r="K75" s="176"/>
      <c r="L75" s="176"/>
      <c r="M75" s="176"/>
      <c r="N75" s="176"/>
      <c r="O75" s="176"/>
    </row>
    <row r="76" spans="4:15" ht="15" customHeight="1" x14ac:dyDescent="0.25">
      <c r="D76" s="177"/>
      <c r="E76" s="177"/>
      <c r="F76" s="177"/>
      <c r="G76" s="176"/>
      <c r="H76" s="176"/>
      <c r="I76" s="176"/>
      <c r="J76" s="176"/>
      <c r="K76" s="176"/>
      <c r="L76" s="176"/>
      <c r="M76" s="176"/>
      <c r="N76" s="176"/>
      <c r="O76" s="176"/>
    </row>
    <row r="77" spans="4:15" ht="15" customHeight="1" x14ac:dyDescent="0.25">
      <c r="D77" s="177"/>
      <c r="E77" s="177"/>
      <c r="F77" s="177"/>
      <c r="G77" s="176"/>
      <c r="H77" s="176"/>
      <c r="I77" s="176"/>
      <c r="J77" s="176"/>
      <c r="K77" s="176"/>
      <c r="L77" s="176"/>
      <c r="M77" s="176"/>
      <c r="N77" s="176"/>
      <c r="O77" s="176"/>
    </row>
    <row r="78" spans="4:15" ht="15" customHeight="1" x14ac:dyDescent="0.25">
      <c r="D78" s="177"/>
      <c r="E78" s="177"/>
      <c r="F78" s="177"/>
      <c r="G78" s="176"/>
      <c r="H78" s="176"/>
      <c r="I78" s="176"/>
      <c r="J78" s="176"/>
      <c r="K78" s="176"/>
      <c r="L78" s="176"/>
      <c r="M78" s="176"/>
      <c r="N78" s="176"/>
      <c r="O78" s="176"/>
    </row>
    <row r="79" spans="4:15" ht="15" customHeight="1" x14ac:dyDescent="0.25">
      <c r="D79" s="177"/>
      <c r="E79" s="177"/>
      <c r="F79" s="177"/>
      <c r="G79" s="176"/>
      <c r="H79" s="176"/>
      <c r="I79" s="176"/>
      <c r="J79" s="176"/>
      <c r="K79" s="176"/>
      <c r="L79" s="176"/>
      <c r="M79" s="176"/>
      <c r="N79" s="176"/>
      <c r="O79" s="176"/>
    </row>
    <row r="80" spans="4:15" ht="15" customHeight="1" x14ac:dyDescent="0.25">
      <c r="D80" s="177"/>
      <c r="E80" s="177"/>
      <c r="F80" s="177"/>
      <c r="G80" s="176"/>
      <c r="H80" s="176"/>
      <c r="I80" s="176"/>
      <c r="J80" s="176"/>
      <c r="K80" s="176"/>
      <c r="L80" s="176"/>
      <c r="M80" s="176"/>
      <c r="N80" s="176"/>
      <c r="O80" s="176"/>
    </row>
    <row r="81" spans="4:15" ht="15" customHeight="1" x14ac:dyDescent="0.25">
      <c r="D81" s="177"/>
      <c r="E81" s="177"/>
      <c r="F81" s="177"/>
      <c r="G81" s="176"/>
      <c r="H81" s="176"/>
      <c r="I81" s="176"/>
      <c r="J81" s="176"/>
      <c r="K81" s="176"/>
      <c r="L81" s="176"/>
      <c r="M81" s="176"/>
      <c r="N81" s="176"/>
      <c r="O81" s="176"/>
    </row>
    <row r="82" spans="4:15" ht="15" customHeight="1" x14ac:dyDescent="0.25">
      <c r="D82" s="177"/>
      <c r="E82" s="177"/>
      <c r="F82" s="177"/>
      <c r="G82" s="176"/>
      <c r="H82" s="176"/>
      <c r="I82" s="176"/>
      <c r="J82" s="176"/>
      <c r="K82" s="176"/>
      <c r="L82" s="176"/>
      <c r="M82" s="176"/>
      <c r="N82" s="176"/>
      <c r="O82" s="176"/>
    </row>
    <row r="83" spans="4:15" ht="15" customHeight="1" x14ac:dyDescent="0.25">
      <c r="D83" s="177"/>
      <c r="E83" s="177"/>
      <c r="F83" s="177"/>
      <c r="G83" s="176"/>
      <c r="H83" s="176"/>
      <c r="I83" s="176"/>
      <c r="J83" s="176"/>
      <c r="K83" s="176"/>
      <c r="L83" s="176"/>
      <c r="M83" s="176"/>
      <c r="N83" s="176"/>
      <c r="O83" s="176"/>
    </row>
    <row r="84" spans="4:15" ht="15" customHeight="1" x14ac:dyDescent="0.25">
      <c r="D84" s="177"/>
      <c r="E84" s="177"/>
      <c r="F84" s="177"/>
      <c r="G84" s="176"/>
      <c r="H84" s="176"/>
      <c r="I84" s="176"/>
      <c r="J84" s="176"/>
      <c r="K84" s="176"/>
      <c r="L84" s="176"/>
      <c r="M84" s="176"/>
      <c r="N84" s="176"/>
      <c r="O84" s="176"/>
    </row>
    <row r="85" spans="4:15" ht="15" customHeight="1" x14ac:dyDescent="0.25">
      <c r="D85" s="177"/>
      <c r="E85" s="177"/>
      <c r="F85" s="177"/>
      <c r="G85" s="176"/>
      <c r="H85" s="176"/>
      <c r="I85" s="176"/>
      <c r="J85" s="176"/>
      <c r="K85" s="176"/>
      <c r="L85" s="176"/>
      <c r="M85" s="176"/>
      <c r="N85" s="176"/>
      <c r="O85" s="176"/>
    </row>
    <row r="86" spans="4:15" ht="15" customHeight="1" x14ac:dyDescent="0.25">
      <c r="D86" s="177"/>
      <c r="E86" s="177"/>
      <c r="F86" s="177"/>
      <c r="G86" s="176"/>
      <c r="H86" s="176"/>
      <c r="I86" s="176"/>
      <c r="J86" s="176"/>
      <c r="K86" s="176"/>
      <c r="L86" s="176"/>
      <c r="M86" s="176"/>
      <c r="N86" s="176"/>
      <c r="O86" s="176"/>
    </row>
    <row r="87" spans="4:15" ht="15" customHeight="1" x14ac:dyDescent="0.25">
      <c r="D87" s="177"/>
      <c r="E87" s="177"/>
      <c r="F87" s="177"/>
      <c r="G87" s="176"/>
      <c r="H87" s="176"/>
      <c r="I87" s="176"/>
      <c r="J87" s="176"/>
      <c r="K87" s="176"/>
      <c r="L87" s="176"/>
      <c r="M87" s="176"/>
      <c r="N87" s="176"/>
      <c r="O87" s="176"/>
    </row>
    <row r="88" spans="4:15" ht="15" customHeight="1" x14ac:dyDescent="0.25">
      <c r="D88" s="177"/>
      <c r="E88" s="177"/>
      <c r="F88" s="177"/>
      <c r="G88" s="176"/>
      <c r="H88" s="176"/>
      <c r="I88" s="176"/>
      <c r="J88" s="176"/>
      <c r="K88" s="176"/>
      <c r="L88" s="176"/>
      <c r="M88" s="176"/>
      <c r="N88" s="176"/>
      <c r="O88" s="176"/>
    </row>
    <row r="89" spans="4:15" ht="15" customHeight="1" x14ac:dyDescent="0.25">
      <c r="D89" s="177"/>
      <c r="E89" s="177"/>
      <c r="F89" s="177"/>
      <c r="G89" s="176"/>
      <c r="H89" s="176"/>
      <c r="I89" s="176"/>
      <c r="J89" s="176"/>
      <c r="K89" s="176"/>
      <c r="L89" s="176"/>
      <c r="M89" s="176"/>
      <c r="N89" s="176"/>
      <c r="O89" s="176"/>
    </row>
    <row r="90" spans="4:15" ht="15" customHeight="1" x14ac:dyDescent="0.25">
      <c r="D90" s="177"/>
      <c r="E90" s="177"/>
      <c r="F90" s="177"/>
      <c r="G90" s="176"/>
      <c r="H90" s="176"/>
      <c r="I90" s="176"/>
      <c r="J90" s="176"/>
      <c r="K90" s="176"/>
      <c r="L90" s="176"/>
      <c r="M90" s="176"/>
      <c r="N90" s="176"/>
      <c r="O90" s="176"/>
    </row>
    <row r="91" spans="4:15" ht="15" customHeight="1" x14ac:dyDescent="0.25">
      <c r="D91" s="177"/>
      <c r="E91" s="177"/>
      <c r="F91" s="177"/>
      <c r="G91" s="176"/>
      <c r="H91" s="176"/>
      <c r="I91" s="176"/>
      <c r="J91" s="176"/>
      <c r="K91" s="176"/>
      <c r="L91" s="176"/>
      <c r="M91" s="176"/>
      <c r="N91" s="176"/>
      <c r="O91" s="176"/>
    </row>
    <row r="92" spans="4:15" ht="15" customHeight="1" x14ac:dyDescent="0.25">
      <c r="D92" s="177"/>
      <c r="E92" s="177"/>
      <c r="F92" s="177"/>
      <c r="G92" s="176"/>
      <c r="H92" s="176"/>
      <c r="I92" s="176"/>
      <c r="J92" s="176"/>
      <c r="K92" s="176"/>
      <c r="L92" s="176"/>
      <c r="M92" s="176"/>
      <c r="N92" s="176"/>
      <c r="O92" s="176"/>
    </row>
    <row r="93" spans="4:15" ht="15" customHeight="1" x14ac:dyDescent="0.25">
      <c r="D93" s="177"/>
      <c r="E93" s="177"/>
      <c r="F93" s="177"/>
      <c r="G93" s="176"/>
      <c r="H93" s="176"/>
      <c r="I93" s="176"/>
      <c r="J93" s="176"/>
      <c r="K93" s="176"/>
      <c r="L93" s="176"/>
      <c r="M93" s="176"/>
      <c r="N93" s="176"/>
      <c r="O93" s="176"/>
    </row>
    <row r="94" spans="4:15" ht="15" customHeight="1" x14ac:dyDescent="0.25">
      <c r="D94" s="177"/>
      <c r="E94" s="177"/>
      <c r="F94" s="177"/>
      <c r="G94" s="176"/>
      <c r="H94" s="176"/>
      <c r="I94" s="176"/>
      <c r="J94" s="176"/>
      <c r="K94" s="176"/>
      <c r="L94" s="176"/>
      <c r="M94" s="176"/>
      <c r="N94" s="176"/>
      <c r="O94" s="176"/>
    </row>
    <row r="95" spans="4:15" ht="15" customHeight="1" x14ac:dyDescent="0.25">
      <c r="D95" s="177"/>
      <c r="E95" s="177"/>
      <c r="F95" s="177"/>
      <c r="G95" s="176"/>
      <c r="H95" s="176"/>
      <c r="I95" s="176"/>
      <c r="J95" s="176"/>
      <c r="K95" s="176"/>
      <c r="L95" s="176"/>
      <c r="M95" s="176"/>
      <c r="N95" s="176"/>
      <c r="O95" s="176"/>
    </row>
    <row r="96" spans="4:15" ht="15" customHeight="1" x14ac:dyDescent="0.25">
      <c r="D96" s="177"/>
      <c r="E96" s="177"/>
      <c r="F96" s="177"/>
      <c r="G96" s="176"/>
      <c r="H96" s="176"/>
      <c r="I96" s="176"/>
      <c r="J96" s="176"/>
      <c r="K96" s="176"/>
      <c r="L96" s="176"/>
      <c r="M96" s="176"/>
      <c r="N96" s="176"/>
      <c r="O96" s="176"/>
    </row>
    <row r="97" spans="4:15" ht="15" customHeight="1" x14ac:dyDescent="0.25">
      <c r="D97" s="177"/>
      <c r="E97" s="177"/>
      <c r="F97" s="177"/>
      <c r="G97" s="176"/>
      <c r="H97" s="176"/>
      <c r="I97" s="176"/>
      <c r="J97" s="176"/>
      <c r="K97" s="176"/>
      <c r="L97" s="176"/>
      <c r="M97" s="176"/>
      <c r="N97" s="176"/>
      <c r="O97" s="176"/>
    </row>
    <row r="98" spans="4:15" ht="15" customHeight="1" x14ac:dyDescent="0.25">
      <c r="D98" s="177"/>
      <c r="E98" s="177"/>
      <c r="F98" s="177"/>
      <c r="G98" s="176"/>
      <c r="H98" s="176"/>
      <c r="I98" s="176"/>
      <c r="J98" s="176"/>
      <c r="K98" s="176"/>
      <c r="L98" s="176"/>
      <c r="M98" s="176"/>
      <c r="N98" s="176"/>
      <c r="O98" s="176"/>
    </row>
    <row r="99" spans="4:15" ht="15" customHeight="1" x14ac:dyDescent="0.25">
      <c r="D99" s="177"/>
      <c r="E99" s="177"/>
      <c r="F99" s="177"/>
      <c r="G99" s="176"/>
      <c r="H99" s="176"/>
      <c r="I99" s="176"/>
      <c r="J99" s="176"/>
      <c r="K99" s="176"/>
      <c r="L99" s="176"/>
      <c r="M99" s="176"/>
      <c r="N99" s="176"/>
      <c r="O99" s="176"/>
    </row>
    <row r="100" spans="4:15" ht="15" customHeight="1" x14ac:dyDescent="0.25">
      <c r="D100" s="177"/>
      <c r="E100" s="177"/>
      <c r="F100" s="177"/>
      <c r="G100" s="176"/>
      <c r="H100" s="176"/>
      <c r="I100" s="176"/>
      <c r="J100" s="176"/>
      <c r="K100" s="176"/>
      <c r="L100" s="176"/>
      <c r="M100" s="176"/>
      <c r="N100" s="176"/>
      <c r="O100" s="176"/>
    </row>
  </sheetData>
  <mergeCells count="44">
    <mergeCell ref="F51:H51"/>
    <mergeCell ref="F57:H57"/>
    <mergeCell ref="F58:H58"/>
    <mergeCell ref="F52:H52"/>
    <mergeCell ref="F53:H53"/>
    <mergeCell ref="F54:H54"/>
    <mergeCell ref="F55:H55"/>
    <mergeCell ref="F56:H56"/>
    <mergeCell ref="F46:H46"/>
    <mergeCell ref="F47:H47"/>
    <mergeCell ref="F48:H48"/>
    <mergeCell ref="F49:H49"/>
    <mergeCell ref="F50:H50"/>
    <mergeCell ref="F41:H41"/>
    <mergeCell ref="F42:H42"/>
    <mergeCell ref="F43:H43"/>
    <mergeCell ref="F44:H44"/>
    <mergeCell ref="F45:H45"/>
    <mergeCell ref="F36:H36"/>
    <mergeCell ref="F37:H37"/>
    <mergeCell ref="F38:H38"/>
    <mergeCell ref="F39:H39"/>
    <mergeCell ref="F40:H40"/>
    <mergeCell ref="A3:A5"/>
    <mergeCell ref="B3:B4"/>
    <mergeCell ref="C3:C5"/>
    <mergeCell ref="D3:D5"/>
    <mergeCell ref="E3:H3"/>
    <mergeCell ref="F59:H59"/>
    <mergeCell ref="I3:I5"/>
    <mergeCell ref="J3:M3"/>
    <mergeCell ref="E4:E5"/>
    <mergeCell ref="F4:F5"/>
    <mergeCell ref="K4:L4"/>
    <mergeCell ref="M4:M5"/>
    <mergeCell ref="G26:H26"/>
    <mergeCell ref="F28:G28"/>
    <mergeCell ref="F29:H29"/>
    <mergeCell ref="F30:H30"/>
    <mergeCell ref="F31:H31"/>
    <mergeCell ref="F32:H32"/>
    <mergeCell ref="F33:H33"/>
    <mergeCell ref="F34:H34"/>
    <mergeCell ref="F35:H3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A4" workbookViewId="0">
      <selection activeCell="J28" sqref="J28"/>
    </sheetView>
  </sheetViews>
  <sheetFormatPr defaultRowHeight="15" x14ac:dyDescent="0.25"/>
  <cols>
    <col min="3" max="3" width="20.140625" customWidth="1"/>
    <col min="6" max="6" width="9.140625" customWidth="1"/>
  </cols>
  <sheetData>
    <row r="1" spans="1:22" ht="33" customHeight="1" x14ac:dyDescent="0.3">
      <c r="A1" s="630" t="s">
        <v>501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2"/>
    </row>
    <row r="2" spans="1:22" s="434" customFormat="1" x14ac:dyDescent="0.25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</row>
    <row r="3" spans="1:22" s="434" customFormat="1" x14ac:dyDescent="0.25">
      <c r="A3" s="435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436"/>
    </row>
    <row r="4" spans="1:22" s="434" customFormat="1" ht="15.75" thickBot="1" x14ac:dyDescent="0.3">
      <c r="A4" s="437"/>
      <c r="B4" s="438"/>
      <c r="C4" s="438"/>
      <c r="D4" s="438"/>
      <c r="E4" s="438" t="s">
        <v>502</v>
      </c>
      <c r="F4" s="633" t="s">
        <v>459</v>
      </c>
      <c r="G4" s="634"/>
      <c r="H4" s="634"/>
      <c r="I4" s="635"/>
      <c r="J4" s="433"/>
      <c r="K4" s="438" t="s">
        <v>503</v>
      </c>
      <c r="L4" s="636" t="s">
        <v>673</v>
      </c>
      <c r="M4" s="635"/>
      <c r="N4" s="438" t="s">
        <v>505</v>
      </c>
      <c r="O4" s="636" t="s">
        <v>730</v>
      </c>
      <c r="P4" s="635"/>
      <c r="Q4" s="433"/>
      <c r="R4" s="438" t="s">
        <v>507</v>
      </c>
      <c r="S4" s="636" t="s">
        <v>508</v>
      </c>
      <c r="T4" s="637"/>
      <c r="U4" s="433"/>
      <c r="V4" s="439"/>
    </row>
    <row r="5" spans="1:22" s="434" customFormat="1" x14ac:dyDescent="0.25">
      <c r="A5" s="437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9"/>
    </row>
    <row r="6" spans="1:22" x14ac:dyDescent="0.25">
      <c r="A6" s="429"/>
      <c r="B6" s="428"/>
      <c r="C6" s="428"/>
      <c r="D6" s="621" t="s">
        <v>460</v>
      </c>
      <c r="E6" s="622"/>
      <c r="F6" s="613" t="s">
        <v>444</v>
      </c>
      <c r="G6" s="613" t="s">
        <v>288</v>
      </c>
      <c r="H6" s="616" t="s">
        <v>328</v>
      </c>
      <c r="I6" s="617"/>
      <c r="J6" s="617"/>
      <c r="K6" s="618"/>
      <c r="L6" s="613" t="s">
        <v>292</v>
      </c>
      <c r="M6" s="613" t="s">
        <v>461</v>
      </c>
      <c r="N6" s="616" t="s">
        <v>339</v>
      </c>
      <c r="O6" s="617"/>
      <c r="P6" s="617"/>
      <c r="Q6" s="617"/>
      <c r="R6" s="617"/>
      <c r="S6" s="617"/>
      <c r="T6" s="617"/>
      <c r="U6" s="618"/>
      <c r="V6" s="430"/>
    </row>
    <row r="7" spans="1:22" x14ac:dyDescent="0.25">
      <c r="A7" s="429"/>
      <c r="B7" s="428"/>
      <c r="C7" s="428"/>
      <c r="D7" s="623"/>
      <c r="E7" s="624"/>
      <c r="F7" s="614"/>
      <c r="G7" s="614"/>
      <c r="H7" s="613" t="s">
        <v>293</v>
      </c>
      <c r="I7" s="613" t="s">
        <v>294</v>
      </c>
      <c r="J7" s="350" t="s">
        <v>295</v>
      </c>
      <c r="K7" s="350" t="s">
        <v>296</v>
      </c>
      <c r="L7" s="614"/>
      <c r="M7" s="614"/>
      <c r="N7" s="616" t="s">
        <v>462</v>
      </c>
      <c r="O7" s="617"/>
      <c r="P7" s="618"/>
      <c r="Q7" s="616" t="s">
        <v>463</v>
      </c>
      <c r="R7" s="617"/>
      <c r="S7" s="617"/>
      <c r="T7" s="618"/>
      <c r="U7" s="613" t="s">
        <v>300</v>
      </c>
      <c r="V7" s="430"/>
    </row>
    <row r="8" spans="1:22" ht="38.25" x14ac:dyDescent="0.25">
      <c r="A8" s="429"/>
      <c r="B8" s="432" t="s">
        <v>790</v>
      </c>
      <c r="C8" s="428"/>
      <c r="D8" s="350" t="s">
        <v>417</v>
      </c>
      <c r="E8" s="350" t="s">
        <v>509</v>
      </c>
      <c r="F8" s="615"/>
      <c r="G8" s="615"/>
      <c r="H8" s="615"/>
      <c r="I8" s="615"/>
      <c r="J8" s="350" t="s">
        <v>300</v>
      </c>
      <c r="K8" s="350" t="s">
        <v>300</v>
      </c>
      <c r="L8" s="615"/>
      <c r="M8" s="615"/>
      <c r="N8" s="350" t="s">
        <v>301</v>
      </c>
      <c r="O8" s="350" t="s">
        <v>510</v>
      </c>
      <c r="P8" s="350" t="s">
        <v>511</v>
      </c>
      <c r="Q8" s="350" t="s">
        <v>302</v>
      </c>
      <c r="R8" s="350" t="s">
        <v>510</v>
      </c>
      <c r="S8" s="350" t="s">
        <v>511</v>
      </c>
      <c r="T8" s="350" t="s">
        <v>303</v>
      </c>
      <c r="U8" s="615"/>
      <c r="V8" s="430"/>
    </row>
    <row r="9" spans="1:22" x14ac:dyDescent="0.25">
      <c r="A9" s="429"/>
      <c r="B9" s="428"/>
      <c r="C9" s="431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5"/>
    </row>
    <row r="10" spans="1:22" x14ac:dyDescent="0.25">
      <c r="A10" s="429"/>
      <c r="B10" s="351" t="s">
        <v>459</v>
      </c>
      <c r="C10" s="428"/>
      <c r="D10" s="426">
        <v>886</v>
      </c>
      <c r="E10" s="426">
        <v>242764</v>
      </c>
      <c r="F10" s="426">
        <v>196628</v>
      </c>
      <c r="G10" s="427">
        <v>7.8735926026652203</v>
      </c>
      <c r="H10" s="427">
        <v>163.381489841986</v>
      </c>
      <c r="I10" s="427">
        <v>73.619220050043694</v>
      </c>
      <c r="J10" s="427">
        <v>73.670741597332807</v>
      </c>
      <c r="K10" s="427">
        <v>73.334880482710602</v>
      </c>
      <c r="L10" s="427">
        <v>30.095759233926099</v>
      </c>
      <c r="M10" s="427">
        <v>18385</v>
      </c>
      <c r="N10" s="426">
        <v>18495</v>
      </c>
      <c r="O10" s="426">
        <v>1736</v>
      </c>
      <c r="P10" s="426">
        <v>9520</v>
      </c>
      <c r="Q10" s="426">
        <v>17725</v>
      </c>
      <c r="R10" s="426">
        <v>1736</v>
      </c>
      <c r="S10" s="426">
        <v>9520</v>
      </c>
      <c r="T10" s="426">
        <v>550</v>
      </c>
      <c r="U10" s="427">
        <v>20.466057733384901</v>
      </c>
      <c r="V10" s="425"/>
    </row>
    <row r="14" spans="1:22" x14ac:dyDescent="0.25">
      <c r="B14" s="423" t="s">
        <v>792</v>
      </c>
      <c r="F14" s="423" t="s">
        <v>832</v>
      </c>
      <c r="G14" s="423"/>
      <c r="H14" s="423"/>
      <c r="I14" s="423"/>
    </row>
    <row r="15" spans="1:22" x14ac:dyDescent="0.25">
      <c r="B15" s="406" t="s">
        <v>433</v>
      </c>
      <c r="C15" s="423"/>
      <c r="F15" s="406" t="s">
        <v>434</v>
      </c>
      <c r="G15" s="629" t="s">
        <v>433</v>
      </c>
      <c r="H15" s="629"/>
      <c r="I15" s="629"/>
      <c r="J15" s="423"/>
      <c r="K15" s="423"/>
      <c r="L15" s="423"/>
      <c r="M15" s="423"/>
    </row>
    <row r="16" spans="1:22" x14ac:dyDescent="0.25">
      <c r="B16" s="423"/>
      <c r="C16" s="629" t="s">
        <v>791</v>
      </c>
      <c r="F16" s="423"/>
      <c r="G16" s="423"/>
      <c r="H16" s="423"/>
      <c r="I16" s="423"/>
      <c r="J16" s="423"/>
      <c r="K16" s="423"/>
      <c r="L16" s="440" t="s">
        <v>387</v>
      </c>
      <c r="M16" s="440" t="s">
        <v>387</v>
      </c>
    </row>
    <row r="17" spans="2:16" x14ac:dyDescent="0.25">
      <c r="B17" s="423"/>
      <c r="C17" s="629"/>
      <c r="F17" s="629" t="s">
        <v>793</v>
      </c>
      <c r="G17" s="629"/>
      <c r="H17" s="406" t="s">
        <v>794</v>
      </c>
      <c r="I17" s="629" t="s">
        <v>795</v>
      </c>
      <c r="J17" s="629"/>
      <c r="K17" s="406" t="s">
        <v>796</v>
      </c>
      <c r="L17" s="406" t="s">
        <v>434</v>
      </c>
      <c r="M17" s="406" t="s">
        <v>433</v>
      </c>
    </row>
    <row r="18" spans="2:16" x14ac:dyDescent="0.25">
      <c r="B18" s="423"/>
      <c r="C18" s="629"/>
      <c r="F18" s="629" t="s">
        <v>791</v>
      </c>
      <c r="G18" s="629"/>
      <c r="H18" s="629"/>
      <c r="I18" s="629"/>
      <c r="J18" s="629"/>
      <c r="K18" s="629"/>
      <c r="L18" s="405">
        <v>825316</v>
      </c>
      <c r="M18" s="405">
        <v>120768</v>
      </c>
      <c r="P18" t="s">
        <v>839</v>
      </c>
    </row>
    <row r="19" spans="2:16" x14ac:dyDescent="0.25">
      <c r="B19" s="406" t="s">
        <v>468</v>
      </c>
      <c r="C19" s="405">
        <v>16832</v>
      </c>
      <c r="F19" t="s">
        <v>517</v>
      </c>
      <c r="L19">
        <f>'1-9_2020 přehled dle VS'!F84</f>
        <v>27098</v>
      </c>
      <c r="M19">
        <v>13366</v>
      </c>
    </row>
    <row r="20" spans="2:16" x14ac:dyDescent="0.25">
      <c r="F20" t="s">
        <v>831</v>
      </c>
      <c r="L20" s="188">
        <f>L19+L18</f>
        <v>852414</v>
      </c>
      <c r="M20" s="188">
        <f>M19+M18</f>
        <v>134134</v>
      </c>
    </row>
  </sheetData>
  <mergeCells count="22">
    <mergeCell ref="N6:U6"/>
    <mergeCell ref="H7:H8"/>
    <mergeCell ref="I7:I8"/>
    <mergeCell ref="N7:P7"/>
    <mergeCell ref="Q7:T7"/>
    <mergeCell ref="U7:U8"/>
    <mergeCell ref="H6:K6"/>
    <mergeCell ref="L6:L8"/>
    <mergeCell ref="M6:M8"/>
    <mergeCell ref="A1:V1"/>
    <mergeCell ref="F4:I4"/>
    <mergeCell ref="L4:M4"/>
    <mergeCell ref="O4:P4"/>
    <mergeCell ref="S4:T4"/>
    <mergeCell ref="D6:E7"/>
    <mergeCell ref="F6:F8"/>
    <mergeCell ref="G6:G8"/>
    <mergeCell ref="F18:K18"/>
    <mergeCell ref="C16:C18"/>
    <mergeCell ref="G15:I15"/>
    <mergeCell ref="F17:G17"/>
    <mergeCell ref="I17:J1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workbookViewId="0">
      <selection activeCell="L35" sqref="L35"/>
    </sheetView>
  </sheetViews>
  <sheetFormatPr defaultRowHeight="15" x14ac:dyDescent="0.25"/>
  <cols>
    <col min="14" max="14" width="10.85546875" customWidth="1"/>
    <col min="15" max="18" width="0" hidden="1" customWidth="1"/>
    <col min="19" max="19" width="13.140625" customWidth="1"/>
    <col min="20" max="23" width="0" hidden="1" customWidth="1"/>
  </cols>
  <sheetData>
    <row r="1" spans="1:23" x14ac:dyDescent="0.25">
      <c r="A1" s="186" t="s">
        <v>349</v>
      </c>
      <c r="B1" s="186" t="s">
        <v>350</v>
      </c>
      <c r="C1" s="186" t="s">
        <v>351</v>
      </c>
      <c r="D1" s="186" t="s">
        <v>352</v>
      </c>
      <c r="E1" s="441" t="s">
        <v>353</v>
      </c>
      <c r="F1">
        <v>1</v>
      </c>
    </row>
    <row r="2" spans="1:23" x14ac:dyDescent="0.25">
      <c r="A2" s="319" t="s">
        <v>473</v>
      </c>
      <c r="B2" s="319" t="s">
        <v>474</v>
      </c>
      <c r="C2" s="319" t="s">
        <v>89</v>
      </c>
      <c r="D2" s="319" t="s">
        <v>475</v>
      </c>
      <c r="E2" s="442" t="s">
        <v>797</v>
      </c>
      <c r="F2">
        <f>E2*$F$1</f>
        <v>1566</v>
      </c>
      <c r="L2" s="443"/>
      <c r="M2" s="444"/>
      <c r="N2" s="443" t="s">
        <v>429</v>
      </c>
      <c r="O2" s="444" t="s">
        <v>833</v>
      </c>
      <c r="P2" s="444"/>
      <c r="Q2" s="444"/>
      <c r="R2" s="444"/>
      <c r="S2" s="444"/>
      <c r="T2" s="444"/>
      <c r="U2" s="444"/>
      <c r="V2" s="444"/>
      <c r="W2" s="445"/>
    </row>
    <row r="3" spans="1:23" x14ac:dyDescent="0.25">
      <c r="A3" s="319" t="s">
        <v>473</v>
      </c>
      <c r="B3" s="319" t="s">
        <v>474</v>
      </c>
      <c r="C3" s="319" t="s">
        <v>89</v>
      </c>
      <c r="D3" s="319" t="s">
        <v>476</v>
      </c>
      <c r="E3" s="442" t="s">
        <v>798</v>
      </c>
      <c r="F3" s="423">
        <f t="shared" ref="F3:F66" si="0">E3*$F$1</f>
        <v>2322</v>
      </c>
      <c r="L3" s="446"/>
      <c r="M3" s="447"/>
      <c r="N3" s="443" t="s">
        <v>837</v>
      </c>
      <c r="O3" s="444"/>
      <c r="P3" s="444"/>
      <c r="Q3" s="444"/>
      <c r="R3" s="444"/>
      <c r="S3" s="443" t="s">
        <v>838</v>
      </c>
      <c r="T3" s="444"/>
      <c r="U3" s="444"/>
      <c r="V3" s="444"/>
      <c r="W3" s="445"/>
    </row>
    <row r="4" spans="1:23" x14ac:dyDescent="0.25">
      <c r="A4" s="319" t="s">
        <v>473</v>
      </c>
      <c r="B4" s="319" t="s">
        <v>477</v>
      </c>
      <c r="C4" s="319" t="s">
        <v>89</v>
      </c>
      <c r="D4" s="319" t="s">
        <v>478</v>
      </c>
      <c r="E4" s="442" t="s">
        <v>799</v>
      </c>
      <c r="F4" s="423">
        <f t="shared" si="0"/>
        <v>858</v>
      </c>
      <c r="L4" s="443" t="s">
        <v>392</v>
      </c>
      <c r="M4" s="443" t="s">
        <v>605</v>
      </c>
      <c r="N4" s="443" t="s">
        <v>393</v>
      </c>
      <c r="O4" s="448" t="s">
        <v>669</v>
      </c>
      <c r="P4" s="448" t="s">
        <v>834</v>
      </c>
      <c r="Q4" s="448" t="s">
        <v>835</v>
      </c>
      <c r="R4" s="448" t="s">
        <v>836</v>
      </c>
      <c r="S4" s="443" t="s">
        <v>393</v>
      </c>
      <c r="T4" s="448" t="s">
        <v>669</v>
      </c>
      <c r="U4" s="448" t="s">
        <v>834</v>
      </c>
      <c r="V4" s="448" t="s">
        <v>835</v>
      </c>
      <c r="W4" s="449" t="s">
        <v>836</v>
      </c>
    </row>
    <row r="5" spans="1:23" x14ac:dyDescent="0.25">
      <c r="A5" s="319" t="s">
        <v>473</v>
      </c>
      <c r="B5" s="319" t="s">
        <v>477</v>
      </c>
      <c r="C5" s="319" t="s">
        <v>89</v>
      </c>
      <c r="D5" s="319" t="s">
        <v>479</v>
      </c>
      <c r="E5" s="442" t="s">
        <v>800</v>
      </c>
      <c r="F5" s="423">
        <f t="shared" si="0"/>
        <v>487</v>
      </c>
      <c r="L5" s="443">
        <v>1</v>
      </c>
      <c r="M5" s="443">
        <v>1</v>
      </c>
      <c r="N5" s="450">
        <v>128503</v>
      </c>
      <c r="O5" s="451">
        <v>120431235</v>
      </c>
      <c r="P5" s="451">
        <v>1850850</v>
      </c>
      <c r="Q5" s="451">
        <v>3269604</v>
      </c>
      <c r="R5" s="451">
        <v>0</v>
      </c>
      <c r="S5" s="450">
        <v>86135</v>
      </c>
      <c r="T5" s="451">
        <v>79935124</v>
      </c>
      <c r="U5" s="451">
        <v>1293150</v>
      </c>
      <c r="V5" s="451">
        <v>2111470</v>
      </c>
      <c r="W5" s="452">
        <v>0</v>
      </c>
    </row>
    <row r="6" spans="1:23" x14ac:dyDescent="0.25">
      <c r="A6" s="319" t="s">
        <v>473</v>
      </c>
      <c r="B6" s="319" t="s">
        <v>480</v>
      </c>
      <c r="C6" s="319" t="s">
        <v>89</v>
      </c>
      <c r="D6" s="319" t="s">
        <v>476</v>
      </c>
      <c r="E6" s="442" t="s">
        <v>394</v>
      </c>
      <c r="F6" s="423">
        <f t="shared" si="0"/>
        <v>1</v>
      </c>
      <c r="L6" s="443">
        <v>2</v>
      </c>
      <c r="M6" s="443">
        <v>2</v>
      </c>
      <c r="N6" s="450">
        <v>182508</v>
      </c>
      <c r="O6" s="451">
        <v>140071058</v>
      </c>
      <c r="P6" s="451">
        <v>1765200</v>
      </c>
      <c r="Q6" s="451">
        <v>1047315</v>
      </c>
      <c r="R6" s="451">
        <v>0</v>
      </c>
      <c r="S6" s="450">
        <v>123186</v>
      </c>
      <c r="T6" s="451">
        <v>95530765</v>
      </c>
      <c r="U6" s="451">
        <v>1304400</v>
      </c>
      <c r="V6" s="451">
        <v>662400</v>
      </c>
      <c r="W6" s="452">
        <v>0</v>
      </c>
    </row>
    <row r="7" spans="1:23" x14ac:dyDescent="0.25">
      <c r="A7" s="319" t="s">
        <v>473</v>
      </c>
      <c r="B7" s="319" t="s">
        <v>480</v>
      </c>
      <c r="C7" s="319" t="s">
        <v>89</v>
      </c>
      <c r="D7" s="319" t="s">
        <v>481</v>
      </c>
      <c r="E7" s="442" t="s">
        <v>801</v>
      </c>
      <c r="F7" s="423">
        <f t="shared" si="0"/>
        <v>1786</v>
      </c>
      <c r="L7" s="443">
        <v>3</v>
      </c>
      <c r="M7" s="443">
        <v>3</v>
      </c>
      <c r="N7" s="450">
        <v>32307</v>
      </c>
      <c r="O7" s="451">
        <v>22135747</v>
      </c>
      <c r="P7" s="451">
        <v>4596525</v>
      </c>
      <c r="Q7" s="451">
        <v>0</v>
      </c>
      <c r="R7" s="451">
        <v>65944025</v>
      </c>
      <c r="S7" s="450">
        <v>22461</v>
      </c>
      <c r="T7" s="451">
        <v>14917481</v>
      </c>
      <c r="U7" s="451">
        <v>3108225</v>
      </c>
      <c r="V7" s="451">
        <v>0</v>
      </c>
      <c r="W7" s="452">
        <v>43257502</v>
      </c>
    </row>
    <row r="8" spans="1:23" x14ac:dyDescent="0.25">
      <c r="A8" s="319" t="s">
        <v>473</v>
      </c>
      <c r="B8" s="319" t="s">
        <v>482</v>
      </c>
      <c r="C8" s="319" t="s">
        <v>89</v>
      </c>
      <c r="D8" s="319" t="s">
        <v>483</v>
      </c>
      <c r="E8" s="442" t="s">
        <v>802</v>
      </c>
      <c r="F8" s="423">
        <f t="shared" si="0"/>
        <v>2164</v>
      </c>
      <c r="L8" s="443">
        <v>4</v>
      </c>
      <c r="M8" s="443">
        <v>4</v>
      </c>
      <c r="N8" s="450">
        <v>130888</v>
      </c>
      <c r="O8" s="451">
        <v>51193708</v>
      </c>
      <c r="P8" s="451">
        <v>1702350</v>
      </c>
      <c r="Q8" s="451">
        <v>1754839</v>
      </c>
      <c r="R8" s="451">
        <v>0</v>
      </c>
      <c r="S8" s="450">
        <v>86489</v>
      </c>
      <c r="T8" s="451">
        <v>34018449</v>
      </c>
      <c r="U8" s="451">
        <v>1146975</v>
      </c>
      <c r="V8" s="451">
        <v>1089985</v>
      </c>
      <c r="W8" s="452">
        <v>0</v>
      </c>
    </row>
    <row r="9" spans="1:23" x14ac:dyDescent="0.25">
      <c r="A9" s="319" t="s">
        <v>473</v>
      </c>
      <c r="B9" s="319" t="s">
        <v>484</v>
      </c>
      <c r="C9" s="319" t="s">
        <v>92</v>
      </c>
      <c r="D9" s="319" t="s">
        <v>485</v>
      </c>
      <c r="E9" s="442" t="s">
        <v>803</v>
      </c>
      <c r="F9" s="423">
        <f t="shared" si="0"/>
        <v>3122</v>
      </c>
      <c r="L9" s="443">
        <v>5</v>
      </c>
      <c r="M9" s="443">
        <v>5</v>
      </c>
      <c r="N9" s="450">
        <v>185</v>
      </c>
      <c r="O9" s="451">
        <v>116135</v>
      </c>
      <c r="P9" s="451">
        <v>0</v>
      </c>
      <c r="Q9" s="451">
        <v>41</v>
      </c>
      <c r="R9" s="451">
        <v>0</v>
      </c>
      <c r="S9" s="450">
        <v>118</v>
      </c>
      <c r="T9" s="451">
        <v>73019</v>
      </c>
      <c r="U9" s="451">
        <v>0</v>
      </c>
      <c r="V9" s="451">
        <v>0</v>
      </c>
      <c r="W9" s="452">
        <v>0</v>
      </c>
    </row>
    <row r="10" spans="1:23" x14ac:dyDescent="0.25">
      <c r="A10" s="319" t="s">
        <v>473</v>
      </c>
      <c r="B10" s="319" t="s">
        <v>486</v>
      </c>
      <c r="C10" s="319" t="s">
        <v>89</v>
      </c>
      <c r="D10" s="319" t="s">
        <v>487</v>
      </c>
      <c r="E10" s="442" t="s">
        <v>804</v>
      </c>
      <c r="F10" s="423">
        <f t="shared" si="0"/>
        <v>1773</v>
      </c>
      <c r="L10" s="443">
        <v>6</v>
      </c>
      <c r="M10" s="443">
        <v>6</v>
      </c>
      <c r="N10" s="450">
        <v>80815</v>
      </c>
      <c r="O10" s="451">
        <v>14913762</v>
      </c>
      <c r="P10" s="451">
        <v>53550</v>
      </c>
      <c r="Q10" s="451">
        <v>404048</v>
      </c>
      <c r="R10" s="451">
        <v>0</v>
      </c>
      <c r="S10" s="450">
        <v>58591</v>
      </c>
      <c r="T10" s="451">
        <v>10707301</v>
      </c>
      <c r="U10" s="451">
        <v>35775</v>
      </c>
      <c r="V10" s="451">
        <v>259495</v>
      </c>
      <c r="W10" s="452">
        <v>0</v>
      </c>
    </row>
    <row r="11" spans="1:23" x14ac:dyDescent="0.25">
      <c r="A11" s="319" t="s">
        <v>473</v>
      </c>
      <c r="B11" s="319" t="s">
        <v>486</v>
      </c>
      <c r="C11" s="319" t="s">
        <v>89</v>
      </c>
      <c r="D11" s="319" t="s">
        <v>488</v>
      </c>
      <c r="E11" s="442" t="s">
        <v>219</v>
      </c>
      <c r="F11" s="423">
        <f t="shared" si="0"/>
        <v>407</v>
      </c>
      <c r="L11" s="443">
        <v>7</v>
      </c>
      <c r="M11" s="443">
        <v>7</v>
      </c>
      <c r="N11" s="450">
        <v>19958</v>
      </c>
      <c r="O11" s="451">
        <v>4030543</v>
      </c>
      <c r="P11" s="451">
        <v>0</v>
      </c>
      <c r="Q11" s="451">
        <v>36945</v>
      </c>
      <c r="R11" s="451">
        <v>0</v>
      </c>
      <c r="S11" s="450">
        <v>12867</v>
      </c>
      <c r="T11" s="451">
        <v>2559033</v>
      </c>
      <c r="U11" s="451">
        <v>0</v>
      </c>
      <c r="V11" s="451">
        <v>26180</v>
      </c>
      <c r="W11" s="452">
        <v>0</v>
      </c>
    </row>
    <row r="12" spans="1:23" x14ac:dyDescent="0.25">
      <c r="A12" s="319" t="s">
        <v>473</v>
      </c>
      <c r="B12" s="319" t="s">
        <v>486</v>
      </c>
      <c r="C12" s="319" t="s">
        <v>89</v>
      </c>
      <c r="D12" s="319" t="s">
        <v>489</v>
      </c>
      <c r="E12" s="442" t="s">
        <v>411</v>
      </c>
      <c r="F12" s="423">
        <f t="shared" si="0"/>
        <v>45</v>
      </c>
      <c r="L12" s="443">
        <v>8</v>
      </c>
      <c r="M12" s="443">
        <v>8</v>
      </c>
      <c r="N12" s="450">
        <v>9624</v>
      </c>
      <c r="O12" s="451">
        <v>3497303</v>
      </c>
      <c r="P12" s="451">
        <v>0</v>
      </c>
      <c r="Q12" s="451">
        <v>0</v>
      </c>
      <c r="R12" s="451">
        <v>0</v>
      </c>
      <c r="S12" s="450">
        <v>6659</v>
      </c>
      <c r="T12" s="451">
        <v>2420546</v>
      </c>
      <c r="U12" s="451">
        <v>0</v>
      </c>
      <c r="V12" s="451">
        <v>0</v>
      </c>
      <c r="W12" s="452">
        <v>0</v>
      </c>
    </row>
    <row r="13" spans="1:23" x14ac:dyDescent="0.25">
      <c r="A13" s="319" t="s">
        <v>473</v>
      </c>
      <c r="B13" s="319" t="s">
        <v>490</v>
      </c>
      <c r="C13" s="319" t="s">
        <v>89</v>
      </c>
      <c r="D13" s="319" t="s">
        <v>491</v>
      </c>
      <c r="E13" s="442" t="s">
        <v>805</v>
      </c>
      <c r="F13" s="423">
        <f t="shared" si="0"/>
        <v>505</v>
      </c>
      <c r="L13" s="443">
        <v>9</v>
      </c>
      <c r="M13" s="443">
        <v>9</v>
      </c>
      <c r="N13" s="450">
        <v>1690</v>
      </c>
      <c r="O13" s="451">
        <v>722562</v>
      </c>
      <c r="P13" s="451">
        <v>0</v>
      </c>
      <c r="Q13" s="451">
        <v>6171</v>
      </c>
      <c r="R13" s="451">
        <v>0</v>
      </c>
      <c r="S13" s="450">
        <v>1026</v>
      </c>
      <c r="T13" s="451">
        <v>433182</v>
      </c>
      <c r="U13" s="451">
        <v>0</v>
      </c>
      <c r="V13" s="451">
        <v>3465</v>
      </c>
      <c r="W13" s="452">
        <v>0</v>
      </c>
    </row>
    <row r="14" spans="1:23" x14ac:dyDescent="0.25">
      <c r="A14" s="319" t="s">
        <v>473</v>
      </c>
      <c r="B14" s="319" t="s">
        <v>490</v>
      </c>
      <c r="C14" s="319" t="s">
        <v>89</v>
      </c>
      <c r="D14" s="319" t="s">
        <v>489</v>
      </c>
      <c r="E14" s="442" t="s">
        <v>257</v>
      </c>
      <c r="F14" s="423">
        <f t="shared" si="0"/>
        <v>15</v>
      </c>
      <c r="L14" s="443">
        <v>12</v>
      </c>
      <c r="M14" s="443">
        <v>12</v>
      </c>
      <c r="N14" s="450">
        <v>106099</v>
      </c>
      <c r="O14" s="451">
        <v>52689080</v>
      </c>
      <c r="P14" s="451">
        <v>1058775</v>
      </c>
      <c r="Q14" s="451">
        <v>2061055</v>
      </c>
      <c r="R14" s="451">
        <v>0</v>
      </c>
      <c r="S14" s="450">
        <v>71285</v>
      </c>
      <c r="T14" s="451">
        <v>35366607</v>
      </c>
      <c r="U14" s="451">
        <v>701325</v>
      </c>
      <c r="V14" s="451">
        <v>1314610</v>
      </c>
      <c r="W14" s="452">
        <v>0</v>
      </c>
    </row>
    <row r="15" spans="1:23" x14ac:dyDescent="0.25">
      <c r="A15" s="319" t="s">
        <v>492</v>
      </c>
      <c r="B15" s="319" t="s">
        <v>474</v>
      </c>
      <c r="C15" s="319" t="s">
        <v>89</v>
      </c>
      <c r="D15" s="319" t="s">
        <v>475</v>
      </c>
      <c r="E15" s="442" t="s">
        <v>655</v>
      </c>
      <c r="F15" s="423">
        <f t="shared" si="0"/>
        <v>237</v>
      </c>
      <c r="L15" s="443">
        <v>13</v>
      </c>
      <c r="M15" s="443">
        <v>13</v>
      </c>
      <c r="N15" s="450">
        <v>61133</v>
      </c>
      <c r="O15" s="451">
        <v>41490879</v>
      </c>
      <c r="P15" s="451">
        <v>725850</v>
      </c>
      <c r="Q15" s="451">
        <v>223060</v>
      </c>
      <c r="R15" s="451">
        <v>0</v>
      </c>
      <c r="S15" s="450">
        <v>42829</v>
      </c>
      <c r="T15" s="451">
        <v>28518628</v>
      </c>
      <c r="U15" s="451">
        <v>514875</v>
      </c>
      <c r="V15" s="451">
        <v>138205</v>
      </c>
      <c r="W15" s="452">
        <v>0</v>
      </c>
    </row>
    <row r="16" spans="1:23" x14ac:dyDescent="0.25">
      <c r="A16" s="319" t="s">
        <v>492</v>
      </c>
      <c r="B16" s="319" t="s">
        <v>474</v>
      </c>
      <c r="C16" s="319" t="s">
        <v>89</v>
      </c>
      <c r="D16" s="319" t="s">
        <v>476</v>
      </c>
      <c r="E16" s="442" t="s">
        <v>806</v>
      </c>
      <c r="F16" s="423">
        <f t="shared" si="0"/>
        <v>372</v>
      </c>
      <c r="L16" s="443">
        <v>14</v>
      </c>
      <c r="M16" s="443">
        <v>14</v>
      </c>
      <c r="N16" s="450">
        <v>88753</v>
      </c>
      <c r="O16" s="451">
        <v>52067390</v>
      </c>
      <c r="P16" s="451">
        <v>960075</v>
      </c>
      <c r="Q16" s="451">
        <v>487468</v>
      </c>
      <c r="R16" s="451">
        <v>0</v>
      </c>
      <c r="S16" s="450">
        <v>61052</v>
      </c>
      <c r="T16" s="451">
        <v>35582671</v>
      </c>
      <c r="U16" s="451">
        <v>705900</v>
      </c>
      <c r="V16" s="451">
        <v>303030</v>
      </c>
      <c r="W16" s="452">
        <v>0</v>
      </c>
    </row>
    <row r="17" spans="1:23" x14ac:dyDescent="0.25">
      <c r="A17" s="319" t="s">
        <v>492</v>
      </c>
      <c r="B17" s="319" t="s">
        <v>477</v>
      </c>
      <c r="C17" s="319" t="s">
        <v>89</v>
      </c>
      <c r="D17" s="319" t="s">
        <v>478</v>
      </c>
      <c r="E17" s="442" t="s">
        <v>807</v>
      </c>
      <c r="F17" s="423">
        <f t="shared" si="0"/>
        <v>163</v>
      </c>
      <c r="L17" s="443">
        <v>15</v>
      </c>
      <c r="M17" s="443">
        <v>15</v>
      </c>
      <c r="N17" s="450">
        <v>42896</v>
      </c>
      <c r="O17" s="451">
        <v>32653372</v>
      </c>
      <c r="P17" s="451">
        <v>385575</v>
      </c>
      <c r="Q17" s="451">
        <v>191904</v>
      </c>
      <c r="R17" s="451">
        <v>0</v>
      </c>
      <c r="S17" s="450">
        <v>28505</v>
      </c>
      <c r="T17" s="451">
        <v>21328926</v>
      </c>
      <c r="U17" s="451">
        <v>253350</v>
      </c>
      <c r="V17" s="451">
        <v>115150</v>
      </c>
      <c r="W17" s="452">
        <v>0</v>
      </c>
    </row>
    <row r="18" spans="1:23" x14ac:dyDescent="0.25">
      <c r="A18" s="319" t="s">
        <v>492</v>
      </c>
      <c r="B18" s="319" t="s">
        <v>477</v>
      </c>
      <c r="C18" s="319" t="s">
        <v>89</v>
      </c>
      <c r="D18" s="319" t="s">
        <v>479</v>
      </c>
      <c r="E18" s="442" t="s">
        <v>808</v>
      </c>
      <c r="F18" s="423">
        <f t="shared" si="0"/>
        <v>66</v>
      </c>
      <c r="L18" s="443">
        <v>16</v>
      </c>
      <c r="M18" s="443">
        <v>16</v>
      </c>
      <c r="N18" s="450">
        <v>60640</v>
      </c>
      <c r="O18" s="451">
        <v>28261397</v>
      </c>
      <c r="P18" s="451">
        <v>340725</v>
      </c>
      <c r="Q18" s="451">
        <v>409867</v>
      </c>
      <c r="R18" s="451">
        <v>0</v>
      </c>
      <c r="S18" s="450">
        <v>42731</v>
      </c>
      <c r="T18" s="451">
        <v>20187763</v>
      </c>
      <c r="U18" s="451">
        <v>252825</v>
      </c>
      <c r="V18" s="451">
        <v>255565</v>
      </c>
      <c r="W18" s="452">
        <v>0</v>
      </c>
    </row>
    <row r="19" spans="1:23" x14ac:dyDescent="0.25">
      <c r="A19" s="319" t="s">
        <v>492</v>
      </c>
      <c r="B19" s="319" t="s">
        <v>480</v>
      </c>
      <c r="C19" s="319" t="s">
        <v>89</v>
      </c>
      <c r="D19" s="319" t="s">
        <v>476</v>
      </c>
      <c r="E19" s="442" t="s">
        <v>394</v>
      </c>
      <c r="F19" s="423">
        <f t="shared" si="0"/>
        <v>1</v>
      </c>
      <c r="L19" s="443">
        <v>17</v>
      </c>
      <c r="M19" s="443">
        <v>17</v>
      </c>
      <c r="N19" s="450">
        <v>87205</v>
      </c>
      <c r="O19" s="451">
        <v>11233304</v>
      </c>
      <c r="P19" s="451">
        <v>0</v>
      </c>
      <c r="Q19" s="451">
        <v>3017751</v>
      </c>
      <c r="R19" s="451">
        <v>0</v>
      </c>
      <c r="S19" s="450">
        <v>58875</v>
      </c>
      <c r="T19" s="451">
        <v>7599348</v>
      </c>
      <c r="U19" s="451">
        <v>0</v>
      </c>
      <c r="V19" s="451">
        <v>2002577</v>
      </c>
      <c r="W19" s="452">
        <v>0</v>
      </c>
    </row>
    <row r="20" spans="1:23" x14ac:dyDescent="0.25">
      <c r="A20" s="319" t="s">
        <v>492</v>
      </c>
      <c r="B20" s="319" t="s">
        <v>480</v>
      </c>
      <c r="C20" s="319" t="s">
        <v>89</v>
      </c>
      <c r="D20" s="319" t="s">
        <v>481</v>
      </c>
      <c r="E20" s="442" t="s">
        <v>809</v>
      </c>
      <c r="F20" s="423">
        <f t="shared" si="0"/>
        <v>256</v>
      </c>
      <c r="L20" s="443">
        <v>18</v>
      </c>
      <c r="M20" s="443">
        <v>18</v>
      </c>
      <c r="N20" s="450">
        <v>77762</v>
      </c>
      <c r="O20" s="451">
        <v>30542128</v>
      </c>
      <c r="P20" s="451">
        <v>141675</v>
      </c>
      <c r="Q20" s="451">
        <v>536647</v>
      </c>
      <c r="R20" s="451">
        <v>0</v>
      </c>
      <c r="S20" s="450">
        <v>50655</v>
      </c>
      <c r="T20" s="451">
        <v>19988374</v>
      </c>
      <c r="U20" s="451">
        <v>96225</v>
      </c>
      <c r="V20" s="451">
        <v>344685</v>
      </c>
      <c r="W20" s="452">
        <v>0</v>
      </c>
    </row>
    <row r="21" spans="1:23" x14ac:dyDescent="0.25">
      <c r="A21" s="319" t="s">
        <v>492</v>
      </c>
      <c r="B21" s="319" t="s">
        <v>482</v>
      </c>
      <c r="C21" s="319" t="s">
        <v>89</v>
      </c>
      <c r="D21" s="319" t="s">
        <v>483</v>
      </c>
      <c r="E21" s="442" t="s">
        <v>810</v>
      </c>
      <c r="F21" s="423">
        <f t="shared" si="0"/>
        <v>383</v>
      </c>
      <c r="L21" s="443">
        <v>19</v>
      </c>
      <c r="M21" s="443">
        <v>19</v>
      </c>
      <c r="N21" s="450">
        <v>1100</v>
      </c>
      <c r="O21" s="451">
        <v>68200</v>
      </c>
      <c r="P21" s="451">
        <v>0</v>
      </c>
      <c r="Q21" s="451">
        <v>0</v>
      </c>
      <c r="R21" s="451">
        <v>0</v>
      </c>
      <c r="S21" s="450"/>
      <c r="T21" s="451"/>
      <c r="U21" s="451"/>
      <c r="V21" s="451"/>
      <c r="W21" s="452"/>
    </row>
    <row r="22" spans="1:23" x14ac:dyDescent="0.25">
      <c r="A22" s="319" t="s">
        <v>492</v>
      </c>
      <c r="B22" s="319" t="s">
        <v>484</v>
      </c>
      <c r="C22" s="319" t="s">
        <v>92</v>
      </c>
      <c r="D22" s="319" t="s">
        <v>485</v>
      </c>
      <c r="E22" s="442" t="s">
        <v>811</v>
      </c>
      <c r="F22" s="423">
        <f t="shared" si="0"/>
        <v>506</v>
      </c>
      <c r="L22" s="443">
        <v>21</v>
      </c>
      <c r="M22" s="443">
        <v>21</v>
      </c>
      <c r="N22" s="450">
        <v>75994</v>
      </c>
      <c r="O22" s="451">
        <v>0</v>
      </c>
      <c r="P22" s="451">
        <v>0</v>
      </c>
      <c r="Q22" s="451">
        <v>20489081</v>
      </c>
      <c r="R22" s="451">
        <v>0</v>
      </c>
      <c r="S22" s="450">
        <v>47416</v>
      </c>
      <c r="T22" s="451">
        <v>0</v>
      </c>
      <c r="U22" s="451">
        <v>0</v>
      </c>
      <c r="V22" s="451">
        <v>12247307</v>
      </c>
      <c r="W22" s="452">
        <v>0</v>
      </c>
    </row>
    <row r="23" spans="1:23" x14ac:dyDescent="0.25">
      <c r="A23" s="319" t="s">
        <v>492</v>
      </c>
      <c r="B23" s="319" t="s">
        <v>486</v>
      </c>
      <c r="C23" s="319" t="s">
        <v>89</v>
      </c>
      <c r="D23" s="319" t="s">
        <v>487</v>
      </c>
      <c r="E23" s="442" t="s">
        <v>812</v>
      </c>
      <c r="F23" s="423">
        <f t="shared" si="0"/>
        <v>258</v>
      </c>
      <c r="L23" s="443">
        <v>22</v>
      </c>
      <c r="M23" s="443">
        <v>22</v>
      </c>
      <c r="N23" s="450">
        <v>24983</v>
      </c>
      <c r="O23" s="451">
        <v>68619243</v>
      </c>
      <c r="P23" s="451">
        <v>0</v>
      </c>
      <c r="Q23" s="451">
        <v>635616</v>
      </c>
      <c r="R23" s="451">
        <v>4443801</v>
      </c>
      <c r="S23" s="450">
        <v>15975</v>
      </c>
      <c r="T23" s="451">
        <v>40857835</v>
      </c>
      <c r="U23" s="451">
        <v>0</v>
      </c>
      <c r="V23" s="451">
        <v>375845</v>
      </c>
      <c r="W23" s="452">
        <v>2363859</v>
      </c>
    </row>
    <row r="24" spans="1:23" x14ac:dyDescent="0.25">
      <c r="A24" s="319" t="s">
        <v>492</v>
      </c>
      <c r="B24" s="319" t="s">
        <v>486</v>
      </c>
      <c r="C24" s="319" t="s">
        <v>89</v>
      </c>
      <c r="D24" s="319" t="s">
        <v>488</v>
      </c>
      <c r="E24" s="442" t="s">
        <v>644</v>
      </c>
      <c r="F24" s="423">
        <f t="shared" si="0"/>
        <v>83</v>
      </c>
      <c r="L24" s="443">
        <v>24</v>
      </c>
      <c r="M24" s="443">
        <v>24</v>
      </c>
      <c r="N24" s="450">
        <v>34110</v>
      </c>
      <c r="O24" s="451">
        <v>5244376</v>
      </c>
      <c r="P24" s="451">
        <v>294900</v>
      </c>
      <c r="Q24" s="451">
        <v>188558</v>
      </c>
      <c r="R24" s="451">
        <v>0</v>
      </c>
      <c r="S24" s="450">
        <v>22425</v>
      </c>
      <c r="T24" s="451">
        <v>3547598</v>
      </c>
      <c r="U24" s="451">
        <v>204975</v>
      </c>
      <c r="V24" s="451">
        <v>116590</v>
      </c>
      <c r="W24" s="452">
        <v>0</v>
      </c>
    </row>
    <row r="25" spans="1:23" x14ac:dyDescent="0.25">
      <c r="A25" s="319" t="s">
        <v>492</v>
      </c>
      <c r="B25" s="319" t="s">
        <v>486</v>
      </c>
      <c r="C25" s="319" t="s">
        <v>89</v>
      </c>
      <c r="D25" s="319" t="s">
        <v>489</v>
      </c>
      <c r="E25" s="442" t="s">
        <v>396</v>
      </c>
      <c r="F25" s="423">
        <f t="shared" si="0"/>
        <v>3</v>
      </c>
      <c r="L25" s="443">
        <v>25</v>
      </c>
      <c r="M25" s="443">
        <v>25</v>
      </c>
      <c r="N25" s="450">
        <v>73919</v>
      </c>
      <c r="O25" s="451">
        <v>30218344</v>
      </c>
      <c r="P25" s="451">
        <v>292050</v>
      </c>
      <c r="Q25" s="451">
        <v>770519</v>
      </c>
      <c r="R25" s="451">
        <v>0</v>
      </c>
      <c r="S25" s="450">
        <v>49606</v>
      </c>
      <c r="T25" s="451">
        <v>20754756</v>
      </c>
      <c r="U25" s="451">
        <v>194700</v>
      </c>
      <c r="V25" s="451">
        <v>489730</v>
      </c>
      <c r="W25" s="452">
        <v>0</v>
      </c>
    </row>
    <row r="26" spans="1:23" x14ac:dyDescent="0.25">
      <c r="A26" s="319" t="s">
        <v>492</v>
      </c>
      <c r="B26" s="319" t="s">
        <v>490</v>
      </c>
      <c r="C26" s="319" t="s">
        <v>89</v>
      </c>
      <c r="D26" s="319" t="s">
        <v>491</v>
      </c>
      <c r="E26" s="442" t="s">
        <v>601</v>
      </c>
      <c r="F26" s="423">
        <f t="shared" si="0"/>
        <v>52</v>
      </c>
      <c r="L26" s="443">
        <v>32</v>
      </c>
      <c r="M26" s="443">
        <v>32</v>
      </c>
      <c r="N26" s="450">
        <v>5359</v>
      </c>
      <c r="O26" s="451">
        <v>563456</v>
      </c>
      <c r="P26" s="451">
        <v>0</v>
      </c>
      <c r="Q26" s="451">
        <v>0</v>
      </c>
      <c r="R26" s="451">
        <v>96486</v>
      </c>
      <c r="S26" s="450">
        <v>3644</v>
      </c>
      <c r="T26" s="451">
        <v>358554</v>
      </c>
      <c r="U26" s="451">
        <v>0</v>
      </c>
      <c r="V26" s="451">
        <v>0</v>
      </c>
      <c r="W26" s="452">
        <v>0</v>
      </c>
    </row>
    <row r="27" spans="1:23" x14ac:dyDescent="0.25">
      <c r="A27" s="319" t="s">
        <v>493</v>
      </c>
      <c r="B27" s="319" t="s">
        <v>474</v>
      </c>
      <c r="C27" s="319" t="s">
        <v>89</v>
      </c>
      <c r="D27" s="319" t="s">
        <v>475</v>
      </c>
      <c r="E27" s="442" t="s">
        <v>813</v>
      </c>
      <c r="F27" s="423">
        <f t="shared" si="0"/>
        <v>223</v>
      </c>
      <c r="L27" s="443">
        <v>33</v>
      </c>
      <c r="M27" s="443">
        <v>33</v>
      </c>
      <c r="N27" s="450">
        <v>165762</v>
      </c>
      <c r="O27" s="451">
        <v>41410162</v>
      </c>
      <c r="P27" s="451">
        <v>585075</v>
      </c>
      <c r="Q27" s="451">
        <v>58261</v>
      </c>
      <c r="R27" s="451">
        <v>0</v>
      </c>
      <c r="S27" s="450">
        <v>111503</v>
      </c>
      <c r="T27" s="451">
        <v>27816005</v>
      </c>
      <c r="U27" s="451">
        <v>414300</v>
      </c>
      <c r="V27" s="451">
        <v>34440</v>
      </c>
      <c r="W27" s="452">
        <v>0</v>
      </c>
    </row>
    <row r="28" spans="1:23" x14ac:dyDescent="0.25">
      <c r="A28" s="319" t="s">
        <v>493</v>
      </c>
      <c r="B28" s="319" t="s">
        <v>474</v>
      </c>
      <c r="C28" s="319" t="s">
        <v>89</v>
      </c>
      <c r="D28" s="319" t="s">
        <v>476</v>
      </c>
      <c r="E28" s="442" t="s">
        <v>814</v>
      </c>
      <c r="F28" s="423">
        <f t="shared" si="0"/>
        <v>309</v>
      </c>
      <c r="L28" s="443">
        <v>36</v>
      </c>
      <c r="M28" s="443">
        <v>36</v>
      </c>
      <c r="N28" s="450">
        <v>8453</v>
      </c>
      <c r="O28" s="451">
        <v>1206519</v>
      </c>
      <c r="P28" s="451">
        <v>0</v>
      </c>
      <c r="Q28" s="451">
        <v>0</v>
      </c>
      <c r="R28" s="451">
        <v>0</v>
      </c>
      <c r="S28" s="450">
        <v>6297</v>
      </c>
      <c r="T28" s="451">
        <v>884610</v>
      </c>
      <c r="U28" s="451">
        <v>0</v>
      </c>
      <c r="V28" s="451">
        <v>0</v>
      </c>
      <c r="W28" s="452">
        <v>0</v>
      </c>
    </row>
    <row r="29" spans="1:23" x14ac:dyDescent="0.25">
      <c r="A29" s="319" t="s">
        <v>493</v>
      </c>
      <c r="B29" s="319" t="s">
        <v>477</v>
      </c>
      <c r="C29" s="319" t="s">
        <v>89</v>
      </c>
      <c r="D29" s="319" t="s">
        <v>478</v>
      </c>
      <c r="E29" s="442" t="s">
        <v>549</v>
      </c>
      <c r="F29" s="423">
        <f t="shared" si="0"/>
        <v>95</v>
      </c>
      <c r="L29" s="443">
        <v>37</v>
      </c>
      <c r="M29" s="443">
        <v>37</v>
      </c>
      <c r="N29" s="450">
        <v>363</v>
      </c>
      <c r="O29" s="451">
        <v>98416</v>
      </c>
      <c r="P29" s="451">
        <v>0</v>
      </c>
      <c r="Q29" s="451">
        <v>0</v>
      </c>
      <c r="R29" s="451">
        <v>0</v>
      </c>
      <c r="S29" s="450">
        <v>223</v>
      </c>
      <c r="T29" s="451">
        <v>60625</v>
      </c>
      <c r="U29" s="451">
        <v>0</v>
      </c>
      <c r="V29" s="451">
        <v>0</v>
      </c>
      <c r="W29" s="452">
        <v>0</v>
      </c>
    </row>
    <row r="30" spans="1:23" x14ac:dyDescent="0.25">
      <c r="A30" s="319" t="s">
        <v>493</v>
      </c>
      <c r="B30" s="319" t="s">
        <v>477</v>
      </c>
      <c r="C30" s="319" t="s">
        <v>89</v>
      </c>
      <c r="D30" s="319" t="s">
        <v>479</v>
      </c>
      <c r="E30" s="442" t="s">
        <v>577</v>
      </c>
      <c r="F30" s="423">
        <f t="shared" si="0"/>
        <v>51</v>
      </c>
      <c r="L30" s="443">
        <v>38</v>
      </c>
      <c r="M30" s="443">
        <v>38</v>
      </c>
      <c r="N30" s="450">
        <v>2347</v>
      </c>
      <c r="O30" s="451">
        <v>459499</v>
      </c>
      <c r="P30" s="451">
        <v>0</v>
      </c>
      <c r="Q30" s="451">
        <v>0</v>
      </c>
      <c r="R30" s="451">
        <v>0</v>
      </c>
      <c r="S30" s="450">
        <v>1404</v>
      </c>
      <c r="T30" s="451">
        <v>272940</v>
      </c>
      <c r="U30" s="451">
        <v>0</v>
      </c>
      <c r="V30" s="451">
        <v>0</v>
      </c>
      <c r="W30" s="452">
        <v>0</v>
      </c>
    </row>
    <row r="31" spans="1:23" x14ac:dyDescent="0.25">
      <c r="A31" s="319" t="s">
        <v>493</v>
      </c>
      <c r="B31" s="319" t="s">
        <v>480</v>
      </c>
      <c r="C31" s="319" t="s">
        <v>89</v>
      </c>
      <c r="D31" s="319" t="s">
        <v>481</v>
      </c>
      <c r="E31" s="442" t="s">
        <v>750</v>
      </c>
      <c r="F31" s="423">
        <f t="shared" si="0"/>
        <v>241</v>
      </c>
      <c r="L31" s="443">
        <v>40</v>
      </c>
      <c r="M31" s="443">
        <v>40</v>
      </c>
      <c r="N31" s="450">
        <v>1496277</v>
      </c>
      <c r="O31" s="451">
        <v>95369979</v>
      </c>
      <c r="P31" s="451">
        <v>0</v>
      </c>
      <c r="Q31" s="451">
        <v>26979</v>
      </c>
      <c r="R31" s="451">
        <v>0</v>
      </c>
      <c r="S31" s="450">
        <v>974769</v>
      </c>
      <c r="T31" s="451">
        <v>62091704</v>
      </c>
      <c r="U31" s="451">
        <v>0</v>
      </c>
      <c r="V31" s="451">
        <v>18410</v>
      </c>
      <c r="W31" s="452">
        <v>0</v>
      </c>
    </row>
    <row r="32" spans="1:23" x14ac:dyDescent="0.25">
      <c r="A32" s="319" t="s">
        <v>493</v>
      </c>
      <c r="B32" s="319" t="s">
        <v>482</v>
      </c>
      <c r="C32" s="319" t="s">
        <v>89</v>
      </c>
      <c r="D32" s="319" t="s">
        <v>483</v>
      </c>
      <c r="E32" s="442" t="s">
        <v>815</v>
      </c>
      <c r="F32" s="423">
        <f t="shared" si="0"/>
        <v>451</v>
      </c>
      <c r="L32" s="443">
        <v>41</v>
      </c>
      <c r="M32" s="443">
        <v>41</v>
      </c>
      <c r="N32" s="450">
        <v>192004</v>
      </c>
      <c r="O32" s="451">
        <v>18244519</v>
      </c>
      <c r="P32" s="451">
        <v>0</v>
      </c>
      <c r="Q32" s="451">
        <v>139266</v>
      </c>
      <c r="R32" s="451">
        <v>0</v>
      </c>
      <c r="S32" s="450">
        <v>125193</v>
      </c>
      <c r="T32" s="451">
        <v>11866437</v>
      </c>
      <c r="U32" s="451">
        <v>0</v>
      </c>
      <c r="V32" s="451">
        <v>85890</v>
      </c>
      <c r="W32" s="452">
        <v>0</v>
      </c>
    </row>
    <row r="33" spans="1:23" x14ac:dyDescent="0.25">
      <c r="A33" s="319" t="s">
        <v>493</v>
      </c>
      <c r="B33" s="319" t="s">
        <v>484</v>
      </c>
      <c r="C33" s="319" t="s">
        <v>92</v>
      </c>
      <c r="D33" s="319" t="s">
        <v>485</v>
      </c>
      <c r="E33" s="442" t="s">
        <v>816</v>
      </c>
      <c r="F33" s="423">
        <f t="shared" si="0"/>
        <v>649</v>
      </c>
      <c r="L33" s="443">
        <v>42</v>
      </c>
      <c r="M33" s="443">
        <v>42</v>
      </c>
      <c r="N33" s="450">
        <v>99182</v>
      </c>
      <c r="O33" s="451">
        <v>108676731</v>
      </c>
      <c r="P33" s="451">
        <v>0</v>
      </c>
      <c r="Q33" s="451">
        <v>0</v>
      </c>
      <c r="R33" s="451">
        <v>0</v>
      </c>
      <c r="S33" s="450">
        <v>64736</v>
      </c>
      <c r="T33" s="451">
        <v>69722899</v>
      </c>
      <c r="U33" s="451">
        <v>0</v>
      </c>
      <c r="V33" s="451">
        <v>0</v>
      </c>
      <c r="W33" s="452">
        <v>0</v>
      </c>
    </row>
    <row r="34" spans="1:23" x14ac:dyDescent="0.25">
      <c r="A34" s="319" t="s">
        <v>493</v>
      </c>
      <c r="B34" s="319" t="s">
        <v>486</v>
      </c>
      <c r="C34" s="319" t="s">
        <v>89</v>
      </c>
      <c r="D34" s="319" t="s">
        <v>487</v>
      </c>
      <c r="E34" s="442" t="s">
        <v>495</v>
      </c>
      <c r="F34" s="423">
        <f t="shared" si="0"/>
        <v>209</v>
      </c>
      <c r="L34" s="443">
        <v>44</v>
      </c>
      <c r="M34" s="443">
        <v>44</v>
      </c>
      <c r="N34" s="450">
        <v>244942</v>
      </c>
      <c r="O34" s="451">
        <v>75693112</v>
      </c>
      <c r="P34" s="451">
        <v>0</v>
      </c>
      <c r="Q34" s="451">
        <v>251829</v>
      </c>
      <c r="R34" s="451">
        <v>0</v>
      </c>
      <c r="S34" s="450">
        <v>154087</v>
      </c>
      <c r="T34" s="451">
        <v>47237929</v>
      </c>
      <c r="U34" s="451">
        <v>0</v>
      </c>
      <c r="V34" s="451">
        <v>168980</v>
      </c>
      <c r="W34" s="452">
        <v>0</v>
      </c>
    </row>
    <row r="35" spans="1:23" x14ac:dyDescent="0.25">
      <c r="A35" s="319" t="s">
        <v>493</v>
      </c>
      <c r="B35" s="319" t="s">
        <v>486</v>
      </c>
      <c r="C35" s="319" t="s">
        <v>89</v>
      </c>
      <c r="D35" s="319" t="s">
        <v>488</v>
      </c>
      <c r="E35" s="442" t="s">
        <v>601</v>
      </c>
      <c r="F35" s="423">
        <f t="shared" si="0"/>
        <v>52</v>
      </c>
      <c r="L35" s="443">
        <v>45</v>
      </c>
      <c r="M35" s="443">
        <v>45</v>
      </c>
      <c r="N35" s="450">
        <v>132010</v>
      </c>
      <c r="O35" s="451">
        <v>36248858</v>
      </c>
      <c r="P35" s="451">
        <v>0</v>
      </c>
      <c r="Q35" s="451">
        <v>0</v>
      </c>
      <c r="R35" s="451">
        <v>0</v>
      </c>
      <c r="S35" s="450">
        <v>86991</v>
      </c>
      <c r="T35" s="451">
        <v>23729452</v>
      </c>
      <c r="U35" s="451">
        <v>0</v>
      </c>
      <c r="V35" s="451">
        <v>0</v>
      </c>
      <c r="W35" s="452">
        <v>0</v>
      </c>
    </row>
    <row r="36" spans="1:23" x14ac:dyDescent="0.25">
      <c r="A36" s="319" t="s">
        <v>493</v>
      </c>
      <c r="B36" s="319" t="s">
        <v>486</v>
      </c>
      <c r="C36" s="319" t="s">
        <v>89</v>
      </c>
      <c r="D36" s="319" t="s">
        <v>489</v>
      </c>
      <c r="E36" s="442" t="s">
        <v>399</v>
      </c>
      <c r="F36" s="423">
        <f t="shared" si="0"/>
        <v>6</v>
      </c>
      <c r="L36" s="443">
        <v>46</v>
      </c>
      <c r="M36" s="443">
        <v>46</v>
      </c>
      <c r="N36" s="450">
        <v>7382</v>
      </c>
      <c r="O36" s="451">
        <v>20875654</v>
      </c>
      <c r="P36" s="451">
        <v>0</v>
      </c>
      <c r="Q36" s="451">
        <v>0</v>
      </c>
      <c r="R36" s="451">
        <v>0</v>
      </c>
      <c r="S36" s="450">
        <v>4888</v>
      </c>
      <c r="T36" s="451">
        <v>14242764</v>
      </c>
      <c r="U36" s="451">
        <v>0</v>
      </c>
      <c r="V36" s="451">
        <v>0</v>
      </c>
      <c r="W36" s="452">
        <v>0</v>
      </c>
    </row>
    <row r="37" spans="1:23" x14ac:dyDescent="0.25">
      <c r="A37" s="319" t="s">
        <v>493</v>
      </c>
      <c r="B37" s="319" t="s">
        <v>490</v>
      </c>
      <c r="C37" s="319" t="s">
        <v>89</v>
      </c>
      <c r="D37" s="319" t="s">
        <v>491</v>
      </c>
      <c r="E37" s="442" t="s">
        <v>524</v>
      </c>
      <c r="F37" s="423">
        <f t="shared" si="0"/>
        <v>54</v>
      </c>
      <c r="L37" s="443">
        <v>47</v>
      </c>
      <c r="M37" s="443">
        <v>47</v>
      </c>
      <c r="N37" s="450">
        <v>206668</v>
      </c>
      <c r="O37" s="451">
        <v>50062699</v>
      </c>
      <c r="P37" s="451">
        <v>0</v>
      </c>
      <c r="Q37" s="451">
        <v>0</v>
      </c>
      <c r="R37" s="451">
        <v>0</v>
      </c>
      <c r="S37" s="450">
        <v>130853</v>
      </c>
      <c r="T37" s="451">
        <v>29759227</v>
      </c>
      <c r="U37" s="451">
        <v>0</v>
      </c>
      <c r="V37" s="451">
        <v>0</v>
      </c>
      <c r="W37" s="452">
        <v>0</v>
      </c>
    </row>
    <row r="38" spans="1:23" x14ac:dyDescent="0.25">
      <c r="A38" s="319" t="s">
        <v>493</v>
      </c>
      <c r="B38" s="319" t="s">
        <v>490</v>
      </c>
      <c r="C38" s="319" t="s">
        <v>89</v>
      </c>
      <c r="D38" s="319" t="s">
        <v>489</v>
      </c>
      <c r="E38" s="442" t="s">
        <v>395</v>
      </c>
      <c r="F38" s="423">
        <f t="shared" si="0"/>
        <v>2</v>
      </c>
      <c r="L38" s="443">
        <v>48</v>
      </c>
      <c r="M38" s="443">
        <v>48</v>
      </c>
      <c r="N38" s="450">
        <v>33802</v>
      </c>
      <c r="O38" s="451">
        <v>3456906</v>
      </c>
      <c r="P38" s="451">
        <v>0</v>
      </c>
      <c r="Q38" s="451">
        <v>0</v>
      </c>
      <c r="R38" s="451">
        <v>0</v>
      </c>
      <c r="S38" s="450">
        <v>22603</v>
      </c>
      <c r="T38" s="451">
        <v>2307595</v>
      </c>
      <c r="U38" s="451">
        <v>0</v>
      </c>
      <c r="V38" s="451">
        <v>0</v>
      </c>
      <c r="W38" s="452">
        <v>0</v>
      </c>
    </row>
    <row r="39" spans="1:23" x14ac:dyDescent="0.25">
      <c r="A39" s="319" t="s">
        <v>494</v>
      </c>
      <c r="B39" s="319" t="s">
        <v>474</v>
      </c>
      <c r="C39" s="319" t="s">
        <v>89</v>
      </c>
      <c r="D39" s="319" t="s">
        <v>475</v>
      </c>
      <c r="E39" s="442" t="s">
        <v>660</v>
      </c>
      <c r="F39" s="423">
        <f t="shared" si="0"/>
        <v>146</v>
      </c>
      <c r="L39" s="453" t="s">
        <v>387</v>
      </c>
      <c r="M39" s="454"/>
      <c r="N39" s="455">
        <v>3915623</v>
      </c>
      <c r="O39" s="456">
        <v>1162566276</v>
      </c>
      <c r="P39" s="456">
        <v>14753175</v>
      </c>
      <c r="Q39" s="456">
        <v>36006824</v>
      </c>
      <c r="R39" s="456">
        <v>70484312</v>
      </c>
      <c r="S39" s="455">
        <v>2576077</v>
      </c>
      <c r="T39" s="456">
        <v>764678147</v>
      </c>
      <c r="U39" s="456">
        <v>10227000</v>
      </c>
      <c r="V39" s="456">
        <v>22164009</v>
      </c>
      <c r="W39" s="457">
        <v>45621361</v>
      </c>
    </row>
    <row r="40" spans="1:23" x14ac:dyDescent="0.25">
      <c r="A40" s="319" t="s">
        <v>494</v>
      </c>
      <c r="B40" s="319" t="s">
        <v>474</v>
      </c>
      <c r="C40" s="319" t="s">
        <v>89</v>
      </c>
      <c r="D40" s="319" t="s">
        <v>476</v>
      </c>
      <c r="E40" s="442" t="s">
        <v>817</v>
      </c>
      <c r="F40" s="423">
        <f t="shared" si="0"/>
        <v>214</v>
      </c>
    </row>
    <row r="41" spans="1:23" x14ac:dyDescent="0.25">
      <c r="A41" s="319" t="s">
        <v>494</v>
      </c>
      <c r="B41" s="319" t="s">
        <v>477</v>
      </c>
      <c r="C41" s="319" t="s">
        <v>89</v>
      </c>
      <c r="D41" s="319" t="s">
        <v>478</v>
      </c>
      <c r="E41" s="442" t="s">
        <v>818</v>
      </c>
      <c r="F41" s="423">
        <f t="shared" si="0"/>
        <v>87</v>
      </c>
    </row>
    <row r="42" spans="1:23" x14ac:dyDescent="0.25">
      <c r="A42" s="319" t="s">
        <v>494</v>
      </c>
      <c r="B42" s="319" t="s">
        <v>477</v>
      </c>
      <c r="C42" s="319" t="s">
        <v>89</v>
      </c>
      <c r="D42" s="319" t="s">
        <v>479</v>
      </c>
      <c r="E42" s="442" t="s">
        <v>682</v>
      </c>
      <c r="F42" s="423">
        <f t="shared" si="0"/>
        <v>53</v>
      </c>
    </row>
    <row r="43" spans="1:23" x14ac:dyDescent="0.25">
      <c r="A43" s="319" t="s">
        <v>494</v>
      </c>
      <c r="B43" s="319" t="s">
        <v>480</v>
      </c>
      <c r="C43" s="319" t="s">
        <v>89</v>
      </c>
      <c r="D43" s="319" t="s">
        <v>481</v>
      </c>
      <c r="E43" s="442" t="s">
        <v>545</v>
      </c>
      <c r="F43" s="423">
        <f t="shared" si="0"/>
        <v>130</v>
      </c>
    </row>
    <row r="44" spans="1:23" x14ac:dyDescent="0.25">
      <c r="A44" s="319" t="s">
        <v>494</v>
      </c>
      <c r="B44" s="319" t="s">
        <v>482</v>
      </c>
      <c r="C44" s="319" t="s">
        <v>89</v>
      </c>
      <c r="D44" s="319" t="s">
        <v>483</v>
      </c>
      <c r="E44" s="442" t="s">
        <v>819</v>
      </c>
      <c r="F44" s="423">
        <f t="shared" si="0"/>
        <v>181</v>
      </c>
    </row>
    <row r="45" spans="1:23" x14ac:dyDescent="0.25">
      <c r="A45" s="319" t="s">
        <v>494</v>
      </c>
      <c r="B45" s="319" t="s">
        <v>484</v>
      </c>
      <c r="C45" s="319" t="s">
        <v>92</v>
      </c>
      <c r="D45" s="319" t="s">
        <v>485</v>
      </c>
      <c r="E45" s="442" t="s">
        <v>820</v>
      </c>
      <c r="F45" s="423">
        <f t="shared" si="0"/>
        <v>366</v>
      </c>
    </row>
    <row r="46" spans="1:23" x14ac:dyDescent="0.25">
      <c r="A46" s="319" t="s">
        <v>494</v>
      </c>
      <c r="B46" s="319" t="s">
        <v>486</v>
      </c>
      <c r="C46" s="319" t="s">
        <v>89</v>
      </c>
      <c r="D46" s="319" t="s">
        <v>487</v>
      </c>
      <c r="E46" s="442" t="s">
        <v>821</v>
      </c>
      <c r="F46" s="423">
        <f t="shared" si="0"/>
        <v>249</v>
      </c>
    </row>
    <row r="47" spans="1:23" x14ac:dyDescent="0.25">
      <c r="A47" s="319" t="s">
        <v>494</v>
      </c>
      <c r="B47" s="319" t="s">
        <v>486</v>
      </c>
      <c r="C47" s="319" t="s">
        <v>89</v>
      </c>
      <c r="D47" s="319" t="s">
        <v>488</v>
      </c>
      <c r="E47" s="442" t="s">
        <v>412</v>
      </c>
      <c r="F47" s="423">
        <f t="shared" si="0"/>
        <v>46</v>
      </c>
    </row>
    <row r="48" spans="1:23" x14ac:dyDescent="0.25">
      <c r="A48" s="319" t="s">
        <v>494</v>
      </c>
      <c r="B48" s="319" t="s">
        <v>486</v>
      </c>
      <c r="C48" s="319" t="s">
        <v>89</v>
      </c>
      <c r="D48" s="319" t="s">
        <v>489</v>
      </c>
      <c r="E48" s="442" t="s">
        <v>396</v>
      </c>
      <c r="F48" s="423">
        <f t="shared" si="0"/>
        <v>3</v>
      </c>
    </row>
    <row r="49" spans="1:6" x14ac:dyDescent="0.25">
      <c r="A49" s="319" t="s">
        <v>494</v>
      </c>
      <c r="B49" s="319" t="s">
        <v>490</v>
      </c>
      <c r="C49" s="319" t="s">
        <v>89</v>
      </c>
      <c r="D49" s="319" t="s">
        <v>491</v>
      </c>
      <c r="E49" s="442" t="s">
        <v>259</v>
      </c>
      <c r="F49" s="423">
        <f t="shared" si="0"/>
        <v>16</v>
      </c>
    </row>
    <row r="50" spans="1:6" x14ac:dyDescent="0.25">
      <c r="A50" s="319" t="s">
        <v>494</v>
      </c>
      <c r="B50" s="319" t="s">
        <v>490</v>
      </c>
      <c r="C50" s="319" t="s">
        <v>89</v>
      </c>
      <c r="D50" s="319" t="s">
        <v>489</v>
      </c>
      <c r="E50" s="442" t="s">
        <v>395</v>
      </c>
      <c r="F50" s="423">
        <f t="shared" si="0"/>
        <v>2</v>
      </c>
    </row>
    <row r="51" spans="1:6" x14ac:dyDescent="0.25">
      <c r="A51" s="319" t="s">
        <v>495</v>
      </c>
      <c r="B51" s="319" t="s">
        <v>474</v>
      </c>
      <c r="C51" s="319" t="s">
        <v>89</v>
      </c>
      <c r="D51" s="319" t="s">
        <v>475</v>
      </c>
      <c r="E51" s="442" t="s">
        <v>397</v>
      </c>
      <c r="F51" s="423">
        <f t="shared" si="0"/>
        <v>4</v>
      </c>
    </row>
    <row r="52" spans="1:6" x14ac:dyDescent="0.25">
      <c r="A52" s="319" t="s">
        <v>495</v>
      </c>
      <c r="B52" s="319" t="s">
        <v>474</v>
      </c>
      <c r="C52" s="319" t="s">
        <v>89</v>
      </c>
      <c r="D52" s="319" t="s">
        <v>476</v>
      </c>
      <c r="E52" s="442" t="s">
        <v>399</v>
      </c>
      <c r="F52" s="423">
        <f t="shared" si="0"/>
        <v>6</v>
      </c>
    </row>
    <row r="53" spans="1:6" x14ac:dyDescent="0.25">
      <c r="A53" s="319" t="s">
        <v>495</v>
      </c>
      <c r="B53" s="319" t="s">
        <v>486</v>
      </c>
      <c r="C53" s="319" t="s">
        <v>89</v>
      </c>
      <c r="D53" s="319" t="s">
        <v>487</v>
      </c>
      <c r="E53" s="442" t="s">
        <v>395</v>
      </c>
      <c r="F53" s="423">
        <f t="shared" si="0"/>
        <v>2</v>
      </c>
    </row>
    <row r="54" spans="1:6" x14ac:dyDescent="0.25">
      <c r="A54" s="319" t="s">
        <v>496</v>
      </c>
      <c r="B54" s="319" t="s">
        <v>474</v>
      </c>
      <c r="C54" s="319" t="s">
        <v>89</v>
      </c>
      <c r="D54" s="319" t="s">
        <v>475</v>
      </c>
      <c r="E54" s="442" t="s">
        <v>822</v>
      </c>
      <c r="F54" s="423">
        <f t="shared" si="0"/>
        <v>584</v>
      </c>
    </row>
    <row r="55" spans="1:6" x14ac:dyDescent="0.25">
      <c r="A55" s="319" t="s">
        <v>496</v>
      </c>
      <c r="B55" s="319" t="s">
        <v>474</v>
      </c>
      <c r="C55" s="319" t="s">
        <v>89</v>
      </c>
      <c r="D55" s="319" t="s">
        <v>476</v>
      </c>
      <c r="E55" s="442" t="s">
        <v>823</v>
      </c>
      <c r="F55" s="423">
        <f t="shared" si="0"/>
        <v>794</v>
      </c>
    </row>
    <row r="56" spans="1:6" x14ac:dyDescent="0.25">
      <c r="A56" s="319" t="s">
        <v>496</v>
      </c>
      <c r="B56" s="319" t="s">
        <v>477</v>
      </c>
      <c r="C56" s="319" t="s">
        <v>89</v>
      </c>
      <c r="D56" s="319" t="s">
        <v>478</v>
      </c>
      <c r="E56" s="442" t="s">
        <v>824</v>
      </c>
      <c r="F56" s="423">
        <f t="shared" si="0"/>
        <v>313</v>
      </c>
    </row>
    <row r="57" spans="1:6" x14ac:dyDescent="0.25">
      <c r="A57" s="319" t="s">
        <v>496</v>
      </c>
      <c r="B57" s="319" t="s">
        <v>477</v>
      </c>
      <c r="C57" s="319" t="s">
        <v>89</v>
      </c>
      <c r="D57" s="319" t="s">
        <v>479</v>
      </c>
      <c r="E57" s="442" t="s">
        <v>825</v>
      </c>
      <c r="F57" s="423">
        <f t="shared" si="0"/>
        <v>124</v>
      </c>
    </row>
    <row r="58" spans="1:6" x14ac:dyDescent="0.25">
      <c r="A58" s="319" t="s">
        <v>496</v>
      </c>
      <c r="B58" s="319" t="s">
        <v>480</v>
      </c>
      <c r="C58" s="319" t="s">
        <v>89</v>
      </c>
      <c r="D58" s="319" t="s">
        <v>481</v>
      </c>
      <c r="E58" s="442" t="s">
        <v>826</v>
      </c>
      <c r="F58" s="423">
        <f t="shared" si="0"/>
        <v>661</v>
      </c>
    </row>
    <row r="59" spans="1:6" x14ac:dyDescent="0.25">
      <c r="A59" s="319" t="s">
        <v>496</v>
      </c>
      <c r="B59" s="319" t="s">
        <v>482</v>
      </c>
      <c r="C59" s="319" t="s">
        <v>89</v>
      </c>
      <c r="D59" s="319" t="s">
        <v>483</v>
      </c>
      <c r="E59" s="442" t="s">
        <v>827</v>
      </c>
      <c r="F59" s="423">
        <f t="shared" si="0"/>
        <v>953</v>
      </c>
    </row>
    <row r="60" spans="1:6" x14ac:dyDescent="0.25">
      <c r="A60" s="319" t="s">
        <v>496</v>
      </c>
      <c r="B60" s="319" t="s">
        <v>484</v>
      </c>
      <c r="C60" s="319" t="s">
        <v>92</v>
      </c>
      <c r="D60" s="319" t="s">
        <v>485</v>
      </c>
      <c r="E60" s="442" t="s">
        <v>828</v>
      </c>
      <c r="F60" s="423">
        <f t="shared" si="0"/>
        <v>1210</v>
      </c>
    </row>
    <row r="61" spans="1:6" x14ac:dyDescent="0.25">
      <c r="A61" s="319" t="s">
        <v>496</v>
      </c>
      <c r="B61" s="319" t="s">
        <v>486</v>
      </c>
      <c r="C61" s="319" t="s">
        <v>89</v>
      </c>
      <c r="D61" s="319" t="s">
        <v>487</v>
      </c>
      <c r="E61" s="442" t="s">
        <v>829</v>
      </c>
      <c r="F61" s="423">
        <f t="shared" si="0"/>
        <v>552</v>
      </c>
    </row>
    <row r="62" spans="1:6" x14ac:dyDescent="0.25">
      <c r="A62" s="319" t="s">
        <v>496</v>
      </c>
      <c r="B62" s="319" t="s">
        <v>486</v>
      </c>
      <c r="C62" s="319" t="s">
        <v>89</v>
      </c>
      <c r="D62" s="319" t="s">
        <v>488</v>
      </c>
      <c r="E62" s="442" t="s">
        <v>830</v>
      </c>
      <c r="F62" s="423">
        <f t="shared" si="0"/>
        <v>141</v>
      </c>
    </row>
    <row r="63" spans="1:6" x14ac:dyDescent="0.25">
      <c r="A63" s="319" t="s">
        <v>496</v>
      </c>
      <c r="B63" s="319" t="s">
        <v>486</v>
      </c>
      <c r="C63" s="319" t="s">
        <v>89</v>
      </c>
      <c r="D63" s="319" t="s">
        <v>489</v>
      </c>
      <c r="E63" s="442" t="s">
        <v>257</v>
      </c>
      <c r="F63" s="423">
        <f t="shared" si="0"/>
        <v>15</v>
      </c>
    </row>
    <row r="64" spans="1:6" x14ac:dyDescent="0.25">
      <c r="A64" s="319" t="s">
        <v>496</v>
      </c>
      <c r="B64" s="319" t="s">
        <v>490</v>
      </c>
      <c r="C64" s="319" t="s">
        <v>89</v>
      </c>
      <c r="D64" s="319" t="s">
        <v>491</v>
      </c>
      <c r="E64" s="442" t="s">
        <v>741</v>
      </c>
      <c r="F64" s="423">
        <f t="shared" si="0"/>
        <v>158</v>
      </c>
    </row>
    <row r="65" spans="1:6" x14ac:dyDescent="0.25">
      <c r="A65" s="319" t="s">
        <v>496</v>
      </c>
      <c r="B65" s="319" t="s">
        <v>490</v>
      </c>
      <c r="C65" s="319" t="s">
        <v>89</v>
      </c>
      <c r="D65" s="319" t="s">
        <v>489</v>
      </c>
      <c r="E65" s="442" t="s">
        <v>394</v>
      </c>
      <c r="F65" s="423">
        <f t="shared" si="0"/>
        <v>1</v>
      </c>
    </row>
    <row r="66" spans="1:6" x14ac:dyDescent="0.25">
      <c r="A66" s="319" t="s">
        <v>497</v>
      </c>
      <c r="B66" s="319" t="s">
        <v>474</v>
      </c>
      <c r="C66" s="319" t="s">
        <v>89</v>
      </c>
      <c r="D66" s="319" t="s">
        <v>475</v>
      </c>
      <c r="E66" s="442" t="s">
        <v>603</v>
      </c>
      <c r="F66" s="423">
        <f t="shared" si="0"/>
        <v>34</v>
      </c>
    </row>
    <row r="67" spans="1:6" x14ac:dyDescent="0.25">
      <c r="A67" s="319" t="s">
        <v>497</v>
      </c>
      <c r="B67" s="319" t="s">
        <v>474</v>
      </c>
      <c r="C67" s="319" t="s">
        <v>89</v>
      </c>
      <c r="D67" s="319" t="s">
        <v>476</v>
      </c>
      <c r="E67" s="442" t="s">
        <v>577</v>
      </c>
      <c r="F67" s="423">
        <f t="shared" ref="F67:F83" si="1">E67*$F$1</f>
        <v>51</v>
      </c>
    </row>
    <row r="68" spans="1:6" x14ac:dyDescent="0.25">
      <c r="A68" s="319" t="s">
        <v>497</v>
      </c>
      <c r="B68" s="319" t="s">
        <v>477</v>
      </c>
      <c r="C68" s="319" t="s">
        <v>89</v>
      </c>
      <c r="D68" s="319" t="s">
        <v>478</v>
      </c>
      <c r="E68" s="442" t="s">
        <v>394</v>
      </c>
      <c r="F68" s="423">
        <f t="shared" si="1"/>
        <v>1</v>
      </c>
    </row>
    <row r="69" spans="1:6" x14ac:dyDescent="0.25">
      <c r="A69" s="319" t="s">
        <v>497</v>
      </c>
      <c r="B69" s="319" t="s">
        <v>477</v>
      </c>
      <c r="C69" s="319" t="s">
        <v>89</v>
      </c>
      <c r="D69" s="319" t="s">
        <v>479</v>
      </c>
      <c r="E69" s="442" t="s">
        <v>394</v>
      </c>
      <c r="F69" s="423">
        <f t="shared" si="1"/>
        <v>1</v>
      </c>
    </row>
    <row r="70" spans="1:6" x14ac:dyDescent="0.25">
      <c r="A70" s="319" t="s">
        <v>497</v>
      </c>
      <c r="B70" s="319" t="s">
        <v>480</v>
      </c>
      <c r="C70" s="319" t="s">
        <v>89</v>
      </c>
      <c r="D70" s="319" t="s">
        <v>481</v>
      </c>
      <c r="E70" s="442" t="s">
        <v>603</v>
      </c>
      <c r="F70" s="423">
        <f t="shared" si="1"/>
        <v>34</v>
      </c>
    </row>
    <row r="71" spans="1:6" x14ac:dyDescent="0.25">
      <c r="A71" s="319" t="s">
        <v>497</v>
      </c>
      <c r="B71" s="319" t="s">
        <v>482</v>
      </c>
      <c r="C71" s="319" t="s">
        <v>89</v>
      </c>
      <c r="D71" s="319" t="s">
        <v>483</v>
      </c>
      <c r="E71" s="442" t="s">
        <v>409</v>
      </c>
      <c r="F71" s="423">
        <f t="shared" si="1"/>
        <v>42</v>
      </c>
    </row>
    <row r="72" spans="1:6" x14ac:dyDescent="0.25">
      <c r="A72" s="319" t="s">
        <v>497</v>
      </c>
      <c r="B72" s="319" t="s">
        <v>484</v>
      </c>
      <c r="C72" s="319" t="s">
        <v>92</v>
      </c>
      <c r="D72" s="319" t="s">
        <v>485</v>
      </c>
      <c r="E72" s="442" t="s">
        <v>751</v>
      </c>
      <c r="F72" s="423">
        <f t="shared" si="1"/>
        <v>69</v>
      </c>
    </row>
    <row r="73" spans="1:6" x14ac:dyDescent="0.25">
      <c r="A73" s="319" t="s">
        <v>497</v>
      </c>
      <c r="B73" s="319" t="s">
        <v>486</v>
      </c>
      <c r="C73" s="319" t="s">
        <v>89</v>
      </c>
      <c r="D73" s="319" t="s">
        <v>487</v>
      </c>
      <c r="E73" s="442" t="s">
        <v>186</v>
      </c>
      <c r="F73" s="423">
        <f t="shared" si="1"/>
        <v>20</v>
      </c>
    </row>
    <row r="74" spans="1:6" x14ac:dyDescent="0.25">
      <c r="A74" s="319" t="s">
        <v>497</v>
      </c>
      <c r="B74" s="319" t="s">
        <v>486</v>
      </c>
      <c r="C74" s="319" t="s">
        <v>89</v>
      </c>
      <c r="D74" s="319" t="s">
        <v>488</v>
      </c>
      <c r="E74" s="442" t="s">
        <v>257</v>
      </c>
      <c r="F74" s="423">
        <f t="shared" si="1"/>
        <v>15</v>
      </c>
    </row>
    <row r="75" spans="1:6" x14ac:dyDescent="0.25">
      <c r="A75" s="319" t="s">
        <v>497</v>
      </c>
      <c r="B75" s="319" t="s">
        <v>486</v>
      </c>
      <c r="C75" s="319" t="s">
        <v>89</v>
      </c>
      <c r="D75" s="319" t="s">
        <v>489</v>
      </c>
      <c r="E75" s="442" t="s">
        <v>395</v>
      </c>
      <c r="F75" s="423">
        <f t="shared" si="1"/>
        <v>2</v>
      </c>
    </row>
    <row r="76" spans="1:6" x14ac:dyDescent="0.25">
      <c r="A76" s="319" t="s">
        <v>498</v>
      </c>
      <c r="B76" s="319" t="s">
        <v>474</v>
      </c>
      <c r="C76" s="319" t="s">
        <v>89</v>
      </c>
      <c r="D76" s="319" t="s">
        <v>475</v>
      </c>
      <c r="E76" s="442" t="s">
        <v>398</v>
      </c>
      <c r="F76" s="423">
        <f t="shared" si="1"/>
        <v>5</v>
      </c>
    </row>
    <row r="77" spans="1:6" x14ac:dyDescent="0.25">
      <c r="A77" s="319" t="s">
        <v>498</v>
      </c>
      <c r="B77" s="319" t="s">
        <v>474</v>
      </c>
      <c r="C77" s="319" t="s">
        <v>89</v>
      </c>
      <c r="D77" s="319" t="s">
        <v>476</v>
      </c>
      <c r="E77" s="442" t="s">
        <v>180</v>
      </c>
      <c r="F77" s="423">
        <f t="shared" si="1"/>
        <v>17</v>
      </c>
    </row>
    <row r="78" spans="1:6" x14ac:dyDescent="0.25">
      <c r="A78" s="319" t="s">
        <v>498</v>
      </c>
      <c r="B78" s="319" t="s">
        <v>477</v>
      </c>
      <c r="C78" s="319" t="s">
        <v>89</v>
      </c>
      <c r="D78" s="319" t="s">
        <v>478</v>
      </c>
      <c r="E78" s="442" t="s">
        <v>394</v>
      </c>
      <c r="F78" s="423">
        <f t="shared" si="1"/>
        <v>1</v>
      </c>
    </row>
    <row r="79" spans="1:6" x14ac:dyDescent="0.25">
      <c r="A79" s="319" t="s">
        <v>498</v>
      </c>
      <c r="B79" s="319" t="s">
        <v>477</v>
      </c>
      <c r="C79" s="319" t="s">
        <v>89</v>
      </c>
      <c r="D79" s="319" t="s">
        <v>479</v>
      </c>
      <c r="E79" s="442" t="s">
        <v>394</v>
      </c>
      <c r="F79" s="423">
        <f t="shared" si="1"/>
        <v>1</v>
      </c>
    </row>
    <row r="80" spans="1:6" x14ac:dyDescent="0.25">
      <c r="A80" s="319" t="s">
        <v>498</v>
      </c>
      <c r="B80" s="319" t="s">
        <v>480</v>
      </c>
      <c r="C80" s="319" t="s">
        <v>89</v>
      </c>
      <c r="D80" s="319" t="s">
        <v>481</v>
      </c>
      <c r="E80" s="442" t="s">
        <v>399</v>
      </c>
      <c r="F80" s="423">
        <f t="shared" si="1"/>
        <v>6</v>
      </c>
    </row>
    <row r="81" spans="1:6" x14ac:dyDescent="0.25">
      <c r="A81" s="319" t="s">
        <v>498</v>
      </c>
      <c r="B81" s="319" t="s">
        <v>482</v>
      </c>
      <c r="C81" s="319" t="s">
        <v>89</v>
      </c>
      <c r="D81" s="319" t="s">
        <v>483</v>
      </c>
      <c r="E81" s="442" t="s">
        <v>401</v>
      </c>
      <c r="F81" s="423">
        <f t="shared" si="1"/>
        <v>8</v>
      </c>
    </row>
    <row r="82" spans="1:6" x14ac:dyDescent="0.25">
      <c r="A82" s="319" t="s">
        <v>498</v>
      </c>
      <c r="B82" s="319" t="s">
        <v>486</v>
      </c>
      <c r="C82" s="319" t="s">
        <v>89</v>
      </c>
      <c r="D82" s="319" t="s">
        <v>487</v>
      </c>
      <c r="E82" s="442" t="s">
        <v>397</v>
      </c>
      <c r="F82" s="423">
        <f t="shared" si="1"/>
        <v>4</v>
      </c>
    </row>
    <row r="83" spans="1:6" x14ac:dyDescent="0.25">
      <c r="A83" s="319" t="s">
        <v>498</v>
      </c>
      <c r="B83" s="319" t="s">
        <v>486</v>
      </c>
      <c r="C83" s="319" t="s">
        <v>89</v>
      </c>
      <c r="D83" s="319" t="s">
        <v>488</v>
      </c>
      <c r="E83" s="442" t="s">
        <v>395</v>
      </c>
      <c r="F83" s="423">
        <f t="shared" si="1"/>
        <v>2</v>
      </c>
    </row>
    <row r="84" spans="1:6" x14ac:dyDescent="0.25">
      <c r="F84">
        <f>SUM(F1:F83)</f>
        <v>27098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46" workbookViewId="0">
      <selection activeCell="F80" sqref="F80"/>
    </sheetView>
  </sheetViews>
  <sheetFormatPr defaultColWidth="8.7109375" defaultRowHeight="12.75" x14ac:dyDescent="0.2"/>
  <cols>
    <col min="1" max="16384" width="8.7109375" style="272"/>
  </cols>
  <sheetData>
    <row r="1" spans="1:6" ht="13.5" x14ac:dyDescent="0.25">
      <c r="A1" s="271" t="s">
        <v>349</v>
      </c>
      <c r="B1" s="271" t="s">
        <v>350</v>
      </c>
      <c r="C1" s="271" t="s">
        <v>351</v>
      </c>
      <c r="D1" s="271" t="s">
        <v>352</v>
      </c>
      <c r="E1" s="271" t="s">
        <v>353</v>
      </c>
      <c r="F1" s="272">
        <v>1</v>
      </c>
    </row>
    <row r="2" spans="1:6" ht="13.5" x14ac:dyDescent="0.25">
      <c r="A2" s="273" t="s">
        <v>473</v>
      </c>
      <c r="B2" s="273" t="s">
        <v>474</v>
      </c>
      <c r="C2" s="273" t="s">
        <v>89</v>
      </c>
      <c r="D2" s="273" t="s">
        <v>475</v>
      </c>
      <c r="E2" s="273" t="s">
        <v>903</v>
      </c>
      <c r="F2" s="272">
        <f>E2*$F$1</f>
        <v>310</v>
      </c>
    </row>
    <row r="3" spans="1:6" ht="13.5" x14ac:dyDescent="0.25">
      <c r="A3" s="273" t="s">
        <v>473</v>
      </c>
      <c r="B3" s="273" t="s">
        <v>474</v>
      </c>
      <c r="C3" s="273" t="s">
        <v>89</v>
      </c>
      <c r="D3" s="273" t="s">
        <v>476</v>
      </c>
      <c r="E3" s="273" t="s">
        <v>904</v>
      </c>
      <c r="F3" s="272">
        <f t="shared" ref="F3:F66" si="0">E3*$F$1</f>
        <v>1445</v>
      </c>
    </row>
    <row r="4" spans="1:6" ht="13.5" x14ac:dyDescent="0.25">
      <c r="A4" s="273" t="s">
        <v>473</v>
      </c>
      <c r="B4" s="273" t="s">
        <v>474</v>
      </c>
      <c r="C4" s="273" t="s">
        <v>89</v>
      </c>
      <c r="D4" s="273" t="s">
        <v>802</v>
      </c>
      <c r="E4" s="273" t="s">
        <v>639</v>
      </c>
      <c r="F4" s="272">
        <f t="shared" si="0"/>
        <v>65</v>
      </c>
    </row>
    <row r="5" spans="1:6" ht="13.5" x14ac:dyDescent="0.25">
      <c r="A5" s="273" t="s">
        <v>473</v>
      </c>
      <c r="B5" s="273" t="s">
        <v>477</v>
      </c>
      <c r="C5" s="273" t="s">
        <v>89</v>
      </c>
      <c r="D5" s="273" t="s">
        <v>478</v>
      </c>
      <c r="E5" s="273" t="s">
        <v>905</v>
      </c>
      <c r="F5" s="272">
        <f t="shared" si="0"/>
        <v>296</v>
      </c>
    </row>
    <row r="6" spans="1:6" ht="13.5" x14ac:dyDescent="0.25">
      <c r="A6" s="273" t="s">
        <v>473</v>
      </c>
      <c r="B6" s="273" t="s">
        <v>477</v>
      </c>
      <c r="C6" s="273" t="s">
        <v>89</v>
      </c>
      <c r="D6" s="273" t="s">
        <v>479</v>
      </c>
      <c r="E6" s="273" t="s">
        <v>906</v>
      </c>
      <c r="F6" s="272">
        <f t="shared" si="0"/>
        <v>176</v>
      </c>
    </row>
    <row r="7" spans="1:6" ht="13.5" x14ac:dyDescent="0.25">
      <c r="A7" s="273" t="s">
        <v>473</v>
      </c>
      <c r="B7" s="273" t="s">
        <v>480</v>
      </c>
      <c r="C7" s="273" t="s">
        <v>89</v>
      </c>
      <c r="D7" s="273" t="s">
        <v>481</v>
      </c>
      <c r="E7" s="273" t="s">
        <v>826</v>
      </c>
      <c r="F7" s="272">
        <f t="shared" si="0"/>
        <v>661</v>
      </c>
    </row>
    <row r="8" spans="1:6" ht="13.5" x14ac:dyDescent="0.25">
      <c r="A8" s="273" t="s">
        <v>473</v>
      </c>
      <c r="B8" s="273" t="s">
        <v>482</v>
      </c>
      <c r="C8" s="273" t="s">
        <v>89</v>
      </c>
      <c r="D8" s="273" t="s">
        <v>483</v>
      </c>
      <c r="E8" s="273" t="s">
        <v>907</v>
      </c>
      <c r="F8" s="272">
        <f t="shared" si="0"/>
        <v>916</v>
      </c>
    </row>
    <row r="9" spans="1:6" ht="13.5" x14ac:dyDescent="0.25">
      <c r="A9" s="273" t="s">
        <v>473</v>
      </c>
      <c r="B9" s="273" t="s">
        <v>484</v>
      </c>
      <c r="C9" s="273" t="s">
        <v>92</v>
      </c>
      <c r="D9" s="273" t="s">
        <v>485</v>
      </c>
      <c r="E9" s="273" t="s">
        <v>908</v>
      </c>
      <c r="F9" s="272">
        <f t="shared" si="0"/>
        <v>1442</v>
      </c>
    </row>
    <row r="10" spans="1:6" ht="13.5" x14ac:dyDescent="0.25">
      <c r="A10" s="273" t="s">
        <v>473</v>
      </c>
      <c r="B10" s="273" t="s">
        <v>486</v>
      </c>
      <c r="C10" s="273" t="s">
        <v>89</v>
      </c>
      <c r="D10" s="273" t="s">
        <v>487</v>
      </c>
      <c r="E10" s="273" t="s">
        <v>909</v>
      </c>
      <c r="F10" s="272">
        <f t="shared" si="0"/>
        <v>1044</v>
      </c>
    </row>
    <row r="11" spans="1:6" ht="13.5" x14ac:dyDescent="0.25">
      <c r="A11" s="273" t="s">
        <v>473</v>
      </c>
      <c r="B11" s="273" t="s">
        <v>486</v>
      </c>
      <c r="C11" s="273" t="s">
        <v>89</v>
      </c>
      <c r="D11" s="273" t="s">
        <v>910</v>
      </c>
      <c r="E11" s="273" t="s">
        <v>911</v>
      </c>
      <c r="F11" s="272">
        <f t="shared" si="0"/>
        <v>103</v>
      </c>
    </row>
    <row r="12" spans="1:6" ht="13.5" x14ac:dyDescent="0.25">
      <c r="A12" s="273" t="s">
        <v>473</v>
      </c>
      <c r="B12" s="273" t="s">
        <v>486</v>
      </c>
      <c r="C12" s="273" t="s">
        <v>89</v>
      </c>
      <c r="D12" s="273" t="s">
        <v>489</v>
      </c>
      <c r="E12" s="273" t="s">
        <v>406</v>
      </c>
      <c r="F12" s="272">
        <f t="shared" si="0"/>
        <v>36</v>
      </c>
    </row>
    <row r="13" spans="1:6" ht="13.5" x14ac:dyDescent="0.25">
      <c r="A13" s="273" t="s">
        <v>473</v>
      </c>
      <c r="B13" s="273" t="s">
        <v>490</v>
      </c>
      <c r="C13" s="273" t="s">
        <v>89</v>
      </c>
      <c r="D13" s="273" t="s">
        <v>491</v>
      </c>
      <c r="E13" s="273" t="s">
        <v>912</v>
      </c>
      <c r="F13" s="272">
        <f t="shared" si="0"/>
        <v>220</v>
      </c>
    </row>
    <row r="14" spans="1:6" ht="13.5" x14ac:dyDescent="0.25">
      <c r="A14" s="273" t="s">
        <v>492</v>
      </c>
      <c r="B14" s="273" t="s">
        <v>474</v>
      </c>
      <c r="C14" s="273" t="s">
        <v>89</v>
      </c>
      <c r="D14" s="273" t="s">
        <v>475</v>
      </c>
      <c r="E14" s="273" t="s">
        <v>540</v>
      </c>
      <c r="F14" s="272">
        <f t="shared" si="0"/>
        <v>56</v>
      </c>
    </row>
    <row r="15" spans="1:6" ht="13.5" x14ac:dyDescent="0.25">
      <c r="A15" s="273" t="s">
        <v>492</v>
      </c>
      <c r="B15" s="273" t="s">
        <v>474</v>
      </c>
      <c r="C15" s="273" t="s">
        <v>89</v>
      </c>
      <c r="D15" s="273" t="s">
        <v>476</v>
      </c>
      <c r="E15" s="273" t="s">
        <v>913</v>
      </c>
      <c r="F15" s="272">
        <f t="shared" si="0"/>
        <v>225</v>
      </c>
    </row>
    <row r="16" spans="1:6" ht="13.5" x14ac:dyDescent="0.25">
      <c r="A16" s="273" t="s">
        <v>492</v>
      </c>
      <c r="B16" s="273" t="s">
        <v>474</v>
      </c>
      <c r="C16" s="273" t="s">
        <v>89</v>
      </c>
      <c r="D16" s="273" t="s">
        <v>802</v>
      </c>
      <c r="E16" s="273" t="s">
        <v>402</v>
      </c>
      <c r="F16" s="272">
        <f t="shared" si="0"/>
        <v>9</v>
      </c>
    </row>
    <row r="17" spans="1:6" ht="13.5" x14ac:dyDescent="0.25">
      <c r="A17" s="273" t="s">
        <v>492</v>
      </c>
      <c r="B17" s="273" t="s">
        <v>477</v>
      </c>
      <c r="C17" s="273" t="s">
        <v>89</v>
      </c>
      <c r="D17" s="273" t="s">
        <v>478</v>
      </c>
      <c r="E17" s="273" t="s">
        <v>412</v>
      </c>
      <c r="F17" s="272">
        <f t="shared" si="0"/>
        <v>46</v>
      </c>
    </row>
    <row r="18" spans="1:6" ht="13.5" x14ac:dyDescent="0.25">
      <c r="A18" s="273" t="s">
        <v>492</v>
      </c>
      <c r="B18" s="273" t="s">
        <v>477</v>
      </c>
      <c r="C18" s="273" t="s">
        <v>89</v>
      </c>
      <c r="D18" s="273" t="s">
        <v>479</v>
      </c>
      <c r="E18" s="273" t="s">
        <v>454</v>
      </c>
      <c r="F18" s="272">
        <f t="shared" si="0"/>
        <v>38</v>
      </c>
    </row>
    <row r="19" spans="1:6" ht="13.5" x14ac:dyDescent="0.25">
      <c r="A19" s="273" t="s">
        <v>492</v>
      </c>
      <c r="B19" s="273" t="s">
        <v>480</v>
      </c>
      <c r="C19" s="273" t="s">
        <v>89</v>
      </c>
      <c r="D19" s="273" t="s">
        <v>481</v>
      </c>
      <c r="E19" s="273" t="s">
        <v>914</v>
      </c>
      <c r="F19" s="272">
        <f t="shared" si="0"/>
        <v>92</v>
      </c>
    </row>
    <row r="20" spans="1:6" ht="13.5" x14ac:dyDescent="0.25">
      <c r="A20" s="273" t="s">
        <v>492</v>
      </c>
      <c r="B20" s="273" t="s">
        <v>482</v>
      </c>
      <c r="C20" s="273" t="s">
        <v>89</v>
      </c>
      <c r="D20" s="273" t="s">
        <v>483</v>
      </c>
      <c r="E20" s="273" t="s">
        <v>915</v>
      </c>
      <c r="F20" s="272">
        <f t="shared" si="0"/>
        <v>149</v>
      </c>
    </row>
    <row r="21" spans="1:6" ht="13.5" x14ac:dyDescent="0.25">
      <c r="A21" s="273" t="s">
        <v>492</v>
      </c>
      <c r="B21" s="273" t="s">
        <v>484</v>
      </c>
      <c r="C21" s="273" t="s">
        <v>92</v>
      </c>
      <c r="D21" s="273" t="s">
        <v>485</v>
      </c>
      <c r="E21" s="273" t="s">
        <v>916</v>
      </c>
      <c r="F21" s="272">
        <f t="shared" si="0"/>
        <v>270</v>
      </c>
    </row>
    <row r="22" spans="1:6" ht="13.5" x14ac:dyDescent="0.25">
      <c r="A22" s="273" t="s">
        <v>492</v>
      </c>
      <c r="B22" s="273" t="s">
        <v>486</v>
      </c>
      <c r="C22" s="273" t="s">
        <v>89</v>
      </c>
      <c r="D22" s="273" t="s">
        <v>487</v>
      </c>
      <c r="E22" s="273" t="s">
        <v>652</v>
      </c>
      <c r="F22" s="272">
        <f t="shared" si="0"/>
        <v>182</v>
      </c>
    </row>
    <row r="23" spans="1:6" ht="13.5" x14ac:dyDescent="0.25">
      <c r="A23" s="273" t="s">
        <v>492</v>
      </c>
      <c r="B23" s="273" t="s">
        <v>486</v>
      </c>
      <c r="C23" s="273" t="s">
        <v>89</v>
      </c>
      <c r="D23" s="273" t="s">
        <v>910</v>
      </c>
      <c r="E23" s="273" t="s">
        <v>403</v>
      </c>
      <c r="F23" s="272">
        <f t="shared" si="0"/>
        <v>25</v>
      </c>
    </row>
    <row r="24" spans="1:6" ht="13.5" x14ac:dyDescent="0.25">
      <c r="A24" s="273" t="s">
        <v>492</v>
      </c>
      <c r="B24" s="273" t="s">
        <v>486</v>
      </c>
      <c r="C24" s="273" t="s">
        <v>89</v>
      </c>
      <c r="D24" s="273" t="s">
        <v>489</v>
      </c>
      <c r="E24" s="273" t="s">
        <v>396</v>
      </c>
      <c r="F24" s="272">
        <f t="shared" si="0"/>
        <v>3</v>
      </c>
    </row>
    <row r="25" spans="1:6" ht="13.5" x14ac:dyDescent="0.25">
      <c r="A25" s="273" t="s">
        <v>492</v>
      </c>
      <c r="B25" s="273" t="s">
        <v>490</v>
      </c>
      <c r="C25" s="273" t="s">
        <v>89</v>
      </c>
      <c r="D25" s="273" t="s">
        <v>491</v>
      </c>
      <c r="E25" s="273" t="s">
        <v>190</v>
      </c>
      <c r="F25" s="272">
        <f t="shared" si="0"/>
        <v>22</v>
      </c>
    </row>
    <row r="26" spans="1:6" ht="13.5" x14ac:dyDescent="0.25">
      <c r="A26" s="273" t="s">
        <v>493</v>
      </c>
      <c r="B26" s="273" t="s">
        <v>474</v>
      </c>
      <c r="C26" s="273" t="s">
        <v>89</v>
      </c>
      <c r="D26" s="273" t="s">
        <v>475</v>
      </c>
      <c r="E26" s="273" t="s">
        <v>518</v>
      </c>
      <c r="F26" s="272">
        <f t="shared" si="0"/>
        <v>77</v>
      </c>
    </row>
    <row r="27" spans="1:6" ht="13.5" x14ac:dyDescent="0.25">
      <c r="A27" s="273" t="s">
        <v>493</v>
      </c>
      <c r="B27" s="273" t="s">
        <v>474</v>
      </c>
      <c r="C27" s="273" t="s">
        <v>89</v>
      </c>
      <c r="D27" s="273" t="s">
        <v>476</v>
      </c>
      <c r="E27" s="273" t="s">
        <v>773</v>
      </c>
      <c r="F27" s="272">
        <f t="shared" si="0"/>
        <v>238</v>
      </c>
    </row>
    <row r="28" spans="1:6" ht="13.5" x14ac:dyDescent="0.25">
      <c r="A28" s="273" t="s">
        <v>493</v>
      </c>
      <c r="B28" s="273" t="s">
        <v>474</v>
      </c>
      <c r="C28" s="273" t="s">
        <v>89</v>
      </c>
      <c r="D28" s="273" t="s">
        <v>802</v>
      </c>
      <c r="E28" s="273" t="s">
        <v>401</v>
      </c>
      <c r="F28" s="272">
        <f t="shared" si="0"/>
        <v>8</v>
      </c>
    </row>
    <row r="29" spans="1:6" ht="13.5" x14ac:dyDescent="0.25">
      <c r="A29" s="273" t="s">
        <v>493</v>
      </c>
      <c r="B29" s="273" t="s">
        <v>477</v>
      </c>
      <c r="C29" s="273" t="s">
        <v>89</v>
      </c>
      <c r="D29" s="273" t="s">
        <v>478</v>
      </c>
      <c r="E29" s="273" t="s">
        <v>405</v>
      </c>
      <c r="F29" s="272">
        <f t="shared" si="0"/>
        <v>33</v>
      </c>
    </row>
    <row r="30" spans="1:6" ht="13.5" x14ac:dyDescent="0.25">
      <c r="A30" s="273" t="s">
        <v>493</v>
      </c>
      <c r="B30" s="273" t="s">
        <v>477</v>
      </c>
      <c r="C30" s="273" t="s">
        <v>89</v>
      </c>
      <c r="D30" s="273" t="s">
        <v>479</v>
      </c>
      <c r="E30" s="273" t="s">
        <v>679</v>
      </c>
      <c r="F30" s="272">
        <f t="shared" si="0"/>
        <v>31</v>
      </c>
    </row>
    <row r="31" spans="1:6" ht="13.5" x14ac:dyDescent="0.25">
      <c r="A31" s="273" t="s">
        <v>493</v>
      </c>
      <c r="B31" s="273" t="s">
        <v>480</v>
      </c>
      <c r="C31" s="273" t="s">
        <v>89</v>
      </c>
      <c r="D31" s="273" t="s">
        <v>476</v>
      </c>
      <c r="E31" s="273" t="s">
        <v>394</v>
      </c>
      <c r="F31" s="272">
        <f t="shared" si="0"/>
        <v>1</v>
      </c>
    </row>
    <row r="32" spans="1:6" ht="13.5" x14ac:dyDescent="0.25">
      <c r="A32" s="273" t="s">
        <v>493</v>
      </c>
      <c r="B32" s="273" t="s">
        <v>480</v>
      </c>
      <c r="C32" s="273" t="s">
        <v>89</v>
      </c>
      <c r="D32" s="273" t="s">
        <v>481</v>
      </c>
      <c r="E32" s="273" t="s">
        <v>547</v>
      </c>
      <c r="F32" s="272">
        <f t="shared" si="0"/>
        <v>80</v>
      </c>
    </row>
    <row r="33" spans="1:6" ht="13.5" x14ac:dyDescent="0.25">
      <c r="A33" s="273" t="s">
        <v>493</v>
      </c>
      <c r="B33" s="273" t="s">
        <v>482</v>
      </c>
      <c r="C33" s="273" t="s">
        <v>89</v>
      </c>
      <c r="D33" s="273" t="s">
        <v>483</v>
      </c>
      <c r="E33" s="273" t="s">
        <v>917</v>
      </c>
      <c r="F33" s="272">
        <f t="shared" si="0"/>
        <v>177</v>
      </c>
    </row>
    <row r="34" spans="1:6" ht="13.5" x14ac:dyDescent="0.25">
      <c r="A34" s="273" t="s">
        <v>493</v>
      </c>
      <c r="B34" s="273" t="s">
        <v>484</v>
      </c>
      <c r="C34" s="273" t="s">
        <v>92</v>
      </c>
      <c r="D34" s="273" t="s">
        <v>485</v>
      </c>
      <c r="E34" s="273" t="s">
        <v>903</v>
      </c>
      <c r="F34" s="272">
        <f t="shared" si="0"/>
        <v>310</v>
      </c>
    </row>
    <row r="35" spans="1:6" ht="13.5" x14ac:dyDescent="0.25">
      <c r="A35" s="273" t="s">
        <v>493</v>
      </c>
      <c r="B35" s="273" t="s">
        <v>486</v>
      </c>
      <c r="C35" s="273" t="s">
        <v>89</v>
      </c>
      <c r="D35" s="273" t="s">
        <v>487</v>
      </c>
      <c r="E35" s="273" t="s">
        <v>918</v>
      </c>
      <c r="F35" s="272">
        <f t="shared" si="0"/>
        <v>148</v>
      </c>
    </row>
    <row r="36" spans="1:6" ht="13.5" x14ac:dyDescent="0.25">
      <c r="A36" s="273" t="s">
        <v>493</v>
      </c>
      <c r="B36" s="273" t="s">
        <v>486</v>
      </c>
      <c r="C36" s="273" t="s">
        <v>89</v>
      </c>
      <c r="D36" s="273" t="s">
        <v>910</v>
      </c>
      <c r="E36" s="273" t="s">
        <v>402</v>
      </c>
      <c r="F36" s="272">
        <f t="shared" si="0"/>
        <v>9</v>
      </c>
    </row>
    <row r="37" spans="1:6" ht="13.5" x14ac:dyDescent="0.25">
      <c r="A37" s="273" t="s">
        <v>493</v>
      </c>
      <c r="B37" s="273" t="s">
        <v>486</v>
      </c>
      <c r="C37" s="273" t="s">
        <v>89</v>
      </c>
      <c r="D37" s="273" t="s">
        <v>489</v>
      </c>
      <c r="E37" s="273" t="s">
        <v>395</v>
      </c>
      <c r="F37" s="272">
        <f t="shared" si="0"/>
        <v>2</v>
      </c>
    </row>
    <row r="38" spans="1:6" ht="13.5" x14ac:dyDescent="0.25">
      <c r="A38" s="273" t="s">
        <v>493</v>
      </c>
      <c r="B38" s="273" t="s">
        <v>490</v>
      </c>
      <c r="C38" s="273" t="s">
        <v>89</v>
      </c>
      <c r="D38" s="273" t="s">
        <v>491</v>
      </c>
      <c r="E38" s="273" t="s">
        <v>175</v>
      </c>
      <c r="F38" s="272">
        <f t="shared" si="0"/>
        <v>12</v>
      </c>
    </row>
    <row r="39" spans="1:6" ht="13.5" x14ac:dyDescent="0.25">
      <c r="A39" s="273" t="s">
        <v>494</v>
      </c>
      <c r="B39" s="273" t="s">
        <v>474</v>
      </c>
      <c r="C39" s="273" t="s">
        <v>89</v>
      </c>
      <c r="D39" s="273" t="s">
        <v>475</v>
      </c>
      <c r="E39" s="273" t="s">
        <v>184</v>
      </c>
      <c r="F39" s="272">
        <f t="shared" si="0"/>
        <v>19</v>
      </c>
    </row>
    <row r="40" spans="1:6" ht="13.5" x14ac:dyDescent="0.25">
      <c r="A40" s="273" t="s">
        <v>494</v>
      </c>
      <c r="B40" s="273" t="s">
        <v>474</v>
      </c>
      <c r="C40" s="273" t="s">
        <v>89</v>
      </c>
      <c r="D40" s="273" t="s">
        <v>476</v>
      </c>
      <c r="E40" s="273" t="s">
        <v>919</v>
      </c>
      <c r="F40" s="272">
        <f t="shared" si="0"/>
        <v>112</v>
      </c>
    </row>
    <row r="41" spans="1:6" ht="13.5" x14ac:dyDescent="0.25">
      <c r="A41" s="273" t="s">
        <v>494</v>
      </c>
      <c r="B41" s="273" t="s">
        <v>474</v>
      </c>
      <c r="C41" s="273" t="s">
        <v>89</v>
      </c>
      <c r="D41" s="273" t="s">
        <v>802</v>
      </c>
      <c r="E41" s="273" t="s">
        <v>398</v>
      </c>
      <c r="F41" s="272">
        <f t="shared" si="0"/>
        <v>5</v>
      </c>
    </row>
    <row r="42" spans="1:6" ht="13.5" x14ac:dyDescent="0.25">
      <c r="A42" s="273" t="s">
        <v>494</v>
      </c>
      <c r="B42" s="273" t="s">
        <v>477</v>
      </c>
      <c r="C42" s="273" t="s">
        <v>89</v>
      </c>
      <c r="D42" s="273" t="s">
        <v>478</v>
      </c>
      <c r="E42" s="273" t="s">
        <v>408</v>
      </c>
      <c r="F42" s="272">
        <f t="shared" si="0"/>
        <v>41</v>
      </c>
    </row>
    <row r="43" spans="1:6" ht="13.5" x14ac:dyDescent="0.25">
      <c r="A43" s="273" t="s">
        <v>494</v>
      </c>
      <c r="B43" s="273" t="s">
        <v>477</v>
      </c>
      <c r="C43" s="273" t="s">
        <v>89</v>
      </c>
      <c r="D43" s="273" t="s">
        <v>479</v>
      </c>
      <c r="E43" s="273" t="s">
        <v>585</v>
      </c>
      <c r="F43" s="272">
        <f t="shared" si="0"/>
        <v>30</v>
      </c>
    </row>
    <row r="44" spans="1:6" ht="13.5" x14ac:dyDescent="0.25">
      <c r="A44" s="273" t="s">
        <v>494</v>
      </c>
      <c r="B44" s="273" t="s">
        <v>480</v>
      </c>
      <c r="C44" s="273" t="s">
        <v>89</v>
      </c>
      <c r="D44" s="273" t="s">
        <v>481</v>
      </c>
      <c r="E44" s="273" t="s">
        <v>808</v>
      </c>
      <c r="F44" s="272">
        <f t="shared" si="0"/>
        <v>66</v>
      </c>
    </row>
    <row r="45" spans="1:6" ht="13.5" x14ac:dyDescent="0.25">
      <c r="A45" s="273" t="s">
        <v>494</v>
      </c>
      <c r="B45" s="273" t="s">
        <v>482</v>
      </c>
      <c r="C45" s="273" t="s">
        <v>89</v>
      </c>
      <c r="D45" s="273" t="s">
        <v>483</v>
      </c>
      <c r="E45" s="273" t="s">
        <v>530</v>
      </c>
      <c r="F45" s="272">
        <f t="shared" si="0"/>
        <v>82</v>
      </c>
    </row>
    <row r="46" spans="1:6" ht="13.5" x14ac:dyDescent="0.25">
      <c r="A46" s="273" t="s">
        <v>494</v>
      </c>
      <c r="B46" s="273" t="s">
        <v>484</v>
      </c>
      <c r="C46" s="273" t="s">
        <v>92</v>
      </c>
      <c r="D46" s="273" t="s">
        <v>485</v>
      </c>
      <c r="E46" s="273" t="s">
        <v>920</v>
      </c>
      <c r="F46" s="272">
        <f t="shared" si="0"/>
        <v>153</v>
      </c>
    </row>
    <row r="47" spans="1:6" ht="13.5" x14ac:dyDescent="0.25">
      <c r="A47" s="273" t="s">
        <v>494</v>
      </c>
      <c r="B47" s="273" t="s">
        <v>486</v>
      </c>
      <c r="C47" s="273" t="s">
        <v>89</v>
      </c>
      <c r="D47" s="273" t="s">
        <v>487</v>
      </c>
      <c r="E47" s="273" t="s">
        <v>860</v>
      </c>
      <c r="F47" s="272">
        <f t="shared" si="0"/>
        <v>121</v>
      </c>
    </row>
    <row r="48" spans="1:6" ht="13.5" x14ac:dyDescent="0.25">
      <c r="A48" s="273" t="s">
        <v>494</v>
      </c>
      <c r="B48" s="273" t="s">
        <v>486</v>
      </c>
      <c r="C48" s="273" t="s">
        <v>89</v>
      </c>
      <c r="D48" s="273" t="s">
        <v>910</v>
      </c>
      <c r="E48" s="273" t="s">
        <v>401</v>
      </c>
      <c r="F48" s="272">
        <f t="shared" si="0"/>
        <v>8</v>
      </c>
    </row>
    <row r="49" spans="1:6" ht="13.5" x14ac:dyDescent="0.25">
      <c r="A49" s="273" t="s">
        <v>494</v>
      </c>
      <c r="B49" s="273" t="s">
        <v>486</v>
      </c>
      <c r="C49" s="273" t="s">
        <v>89</v>
      </c>
      <c r="D49" s="273" t="s">
        <v>489</v>
      </c>
      <c r="E49" s="273" t="s">
        <v>394</v>
      </c>
      <c r="F49" s="272">
        <f t="shared" si="0"/>
        <v>1</v>
      </c>
    </row>
    <row r="50" spans="1:6" ht="13.5" x14ac:dyDescent="0.25">
      <c r="A50" s="273" t="s">
        <v>494</v>
      </c>
      <c r="B50" s="273" t="s">
        <v>490</v>
      </c>
      <c r="C50" s="273" t="s">
        <v>89</v>
      </c>
      <c r="D50" s="273" t="s">
        <v>491</v>
      </c>
      <c r="E50" s="273" t="s">
        <v>259</v>
      </c>
      <c r="F50" s="272">
        <f t="shared" si="0"/>
        <v>16</v>
      </c>
    </row>
    <row r="51" spans="1:6" ht="13.5" x14ac:dyDescent="0.25">
      <c r="A51" s="273" t="s">
        <v>496</v>
      </c>
      <c r="B51" s="273" t="s">
        <v>474</v>
      </c>
      <c r="C51" s="273" t="s">
        <v>89</v>
      </c>
      <c r="D51" s="273" t="s">
        <v>475</v>
      </c>
      <c r="E51" s="273" t="s">
        <v>921</v>
      </c>
      <c r="F51" s="272">
        <f t="shared" si="0"/>
        <v>110</v>
      </c>
    </row>
    <row r="52" spans="1:6" ht="13.5" x14ac:dyDescent="0.25">
      <c r="A52" s="273" t="s">
        <v>496</v>
      </c>
      <c r="B52" s="273" t="s">
        <v>474</v>
      </c>
      <c r="C52" s="273" t="s">
        <v>89</v>
      </c>
      <c r="D52" s="273" t="s">
        <v>476</v>
      </c>
      <c r="E52" s="273" t="s">
        <v>922</v>
      </c>
      <c r="F52" s="272">
        <f t="shared" si="0"/>
        <v>425</v>
      </c>
    </row>
    <row r="53" spans="1:6" ht="13.5" x14ac:dyDescent="0.25">
      <c r="A53" s="273" t="s">
        <v>496</v>
      </c>
      <c r="B53" s="273" t="s">
        <v>474</v>
      </c>
      <c r="C53" s="273" t="s">
        <v>89</v>
      </c>
      <c r="D53" s="273" t="s">
        <v>802</v>
      </c>
      <c r="E53" s="273" t="s">
        <v>585</v>
      </c>
      <c r="F53" s="272">
        <f t="shared" si="0"/>
        <v>30</v>
      </c>
    </row>
    <row r="54" spans="1:6" ht="13.5" x14ac:dyDescent="0.25">
      <c r="A54" s="273" t="s">
        <v>496</v>
      </c>
      <c r="B54" s="273" t="s">
        <v>477</v>
      </c>
      <c r="C54" s="273" t="s">
        <v>89</v>
      </c>
      <c r="D54" s="273" t="s">
        <v>478</v>
      </c>
      <c r="E54" s="273" t="s">
        <v>588</v>
      </c>
      <c r="F54" s="272">
        <f t="shared" si="0"/>
        <v>100</v>
      </c>
    </row>
    <row r="55" spans="1:6" ht="13.5" x14ac:dyDescent="0.25">
      <c r="A55" s="273" t="s">
        <v>496</v>
      </c>
      <c r="B55" s="273" t="s">
        <v>477</v>
      </c>
      <c r="C55" s="273" t="s">
        <v>89</v>
      </c>
      <c r="D55" s="273" t="s">
        <v>479</v>
      </c>
      <c r="E55" s="273" t="s">
        <v>923</v>
      </c>
      <c r="F55" s="272">
        <f t="shared" si="0"/>
        <v>58</v>
      </c>
    </row>
    <row r="56" spans="1:6" ht="13.5" x14ac:dyDescent="0.25">
      <c r="A56" s="273" t="s">
        <v>496</v>
      </c>
      <c r="B56" s="273" t="s">
        <v>480</v>
      </c>
      <c r="C56" s="273" t="s">
        <v>89</v>
      </c>
      <c r="D56" s="273" t="s">
        <v>481</v>
      </c>
      <c r="E56" s="273" t="s">
        <v>866</v>
      </c>
      <c r="F56" s="272">
        <f t="shared" si="0"/>
        <v>255</v>
      </c>
    </row>
    <row r="57" spans="1:6" ht="13.5" x14ac:dyDescent="0.25">
      <c r="A57" s="273" t="s">
        <v>496</v>
      </c>
      <c r="B57" s="273" t="s">
        <v>482</v>
      </c>
      <c r="C57" s="273" t="s">
        <v>89</v>
      </c>
      <c r="D57" s="273" t="s">
        <v>483</v>
      </c>
      <c r="E57" s="273" t="s">
        <v>924</v>
      </c>
      <c r="F57" s="272">
        <f t="shared" si="0"/>
        <v>354</v>
      </c>
    </row>
    <row r="58" spans="1:6" ht="13.5" x14ac:dyDescent="0.25">
      <c r="A58" s="273" t="s">
        <v>496</v>
      </c>
      <c r="B58" s="273" t="s">
        <v>484</v>
      </c>
      <c r="C58" s="273" t="s">
        <v>92</v>
      </c>
      <c r="D58" s="273" t="s">
        <v>485</v>
      </c>
      <c r="E58" s="273" t="s">
        <v>925</v>
      </c>
      <c r="F58" s="272">
        <f t="shared" si="0"/>
        <v>567</v>
      </c>
    </row>
    <row r="59" spans="1:6" ht="13.5" x14ac:dyDescent="0.25">
      <c r="A59" s="273" t="s">
        <v>496</v>
      </c>
      <c r="B59" s="273" t="s">
        <v>486</v>
      </c>
      <c r="C59" s="273" t="s">
        <v>89</v>
      </c>
      <c r="D59" s="273" t="s">
        <v>487</v>
      </c>
      <c r="E59" s="273" t="s">
        <v>221</v>
      </c>
      <c r="F59" s="272">
        <f t="shared" si="0"/>
        <v>408</v>
      </c>
    </row>
    <row r="60" spans="1:6" ht="13.5" x14ac:dyDescent="0.25">
      <c r="A60" s="273" t="s">
        <v>496</v>
      </c>
      <c r="B60" s="273" t="s">
        <v>486</v>
      </c>
      <c r="C60" s="273" t="s">
        <v>89</v>
      </c>
      <c r="D60" s="273" t="s">
        <v>910</v>
      </c>
      <c r="E60" s="273" t="s">
        <v>539</v>
      </c>
      <c r="F60" s="272">
        <f t="shared" si="0"/>
        <v>28</v>
      </c>
    </row>
    <row r="61" spans="1:6" ht="13.5" x14ac:dyDescent="0.25">
      <c r="A61" s="273" t="s">
        <v>496</v>
      </c>
      <c r="B61" s="273" t="s">
        <v>486</v>
      </c>
      <c r="C61" s="273" t="s">
        <v>89</v>
      </c>
      <c r="D61" s="273" t="s">
        <v>489</v>
      </c>
      <c r="E61" s="273" t="s">
        <v>175</v>
      </c>
      <c r="F61" s="272">
        <f t="shared" si="0"/>
        <v>12</v>
      </c>
    </row>
    <row r="62" spans="1:6" ht="13.5" x14ac:dyDescent="0.25">
      <c r="A62" s="273" t="s">
        <v>496</v>
      </c>
      <c r="B62" s="273" t="s">
        <v>490</v>
      </c>
      <c r="C62" s="273" t="s">
        <v>89</v>
      </c>
      <c r="D62" s="273" t="s">
        <v>491</v>
      </c>
      <c r="E62" s="273" t="s">
        <v>744</v>
      </c>
      <c r="F62" s="272">
        <f t="shared" si="0"/>
        <v>76</v>
      </c>
    </row>
    <row r="63" spans="1:6" ht="13.5" x14ac:dyDescent="0.25">
      <c r="A63" s="273" t="s">
        <v>496</v>
      </c>
      <c r="B63" s="273" t="s">
        <v>490</v>
      </c>
      <c r="C63" s="273" t="s">
        <v>89</v>
      </c>
      <c r="D63" s="273" t="s">
        <v>489</v>
      </c>
      <c r="E63" s="273" t="s">
        <v>395</v>
      </c>
      <c r="F63" s="272">
        <f t="shared" si="0"/>
        <v>2</v>
      </c>
    </row>
    <row r="64" spans="1:6" ht="13.5" x14ac:dyDescent="0.25">
      <c r="A64" s="273" t="s">
        <v>497</v>
      </c>
      <c r="B64" s="273" t="s">
        <v>474</v>
      </c>
      <c r="C64" s="273" t="s">
        <v>89</v>
      </c>
      <c r="D64" s="273" t="s">
        <v>475</v>
      </c>
      <c r="E64" s="273" t="s">
        <v>398</v>
      </c>
      <c r="F64" s="272">
        <f t="shared" si="0"/>
        <v>5</v>
      </c>
    </row>
    <row r="65" spans="1:6" ht="13.5" x14ac:dyDescent="0.25">
      <c r="A65" s="273" t="s">
        <v>497</v>
      </c>
      <c r="B65" s="273" t="s">
        <v>474</v>
      </c>
      <c r="C65" s="273" t="s">
        <v>89</v>
      </c>
      <c r="D65" s="273" t="s">
        <v>476</v>
      </c>
      <c r="E65" s="273" t="s">
        <v>546</v>
      </c>
      <c r="F65" s="272">
        <f t="shared" si="0"/>
        <v>26</v>
      </c>
    </row>
    <row r="66" spans="1:6" ht="13.5" x14ac:dyDescent="0.25">
      <c r="A66" s="273" t="s">
        <v>497</v>
      </c>
      <c r="B66" s="273" t="s">
        <v>474</v>
      </c>
      <c r="C66" s="273" t="s">
        <v>89</v>
      </c>
      <c r="D66" s="273" t="s">
        <v>802</v>
      </c>
      <c r="E66" s="273" t="s">
        <v>394</v>
      </c>
      <c r="F66" s="272">
        <f t="shared" si="0"/>
        <v>1</v>
      </c>
    </row>
    <row r="67" spans="1:6" ht="13.5" x14ac:dyDescent="0.25">
      <c r="A67" s="273" t="s">
        <v>497</v>
      </c>
      <c r="B67" s="273" t="s">
        <v>477</v>
      </c>
      <c r="C67" s="273" t="s">
        <v>89</v>
      </c>
      <c r="D67" s="273" t="s">
        <v>479</v>
      </c>
      <c r="E67" s="273" t="s">
        <v>395</v>
      </c>
      <c r="F67" s="272">
        <f t="shared" ref="F67:F78" si="1">E67*$F$1</f>
        <v>2</v>
      </c>
    </row>
    <row r="68" spans="1:6" ht="13.5" x14ac:dyDescent="0.25">
      <c r="A68" s="273" t="s">
        <v>497</v>
      </c>
      <c r="B68" s="273" t="s">
        <v>480</v>
      </c>
      <c r="C68" s="273" t="s">
        <v>89</v>
      </c>
      <c r="D68" s="273" t="s">
        <v>481</v>
      </c>
      <c r="E68" s="273" t="s">
        <v>399</v>
      </c>
      <c r="F68" s="272">
        <f t="shared" si="1"/>
        <v>6</v>
      </c>
    </row>
    <row r="69" spans="1:6" ht="13.5" x14ac:dyDescent="0.25">
      <c r="A69" s="273" t="s">
        <v>497</v>
      </c>
      <c r="B69" s="273" t="s">
        <v>482</v>
      </c>
      <c r="C69" s="273" t="s">
        <v>89</v>
      </c>
      <c r="D69" s="273" t="s">
        <v>483</v>
      </c>
      <c r="E69" s="273" t="s">
        <v>578</v>
      </c>
      <c r="F69" s="272">
        <f t="shared" si="1"/>
        <v>29</v>
      </c>
    </row>
    <row r="70" spans="1:6" ht="13.5" x14ac:dyDescent="0.25">
      <c r="A70" s="273" t="s">
        <v>497</v>
      </c>
      <c r="B70" s="273" t="s">
        <v>484</v>
      </c>
      <c r="C70" s="273" t="s">
        <v>92</v>
      </c>
      <c r="D70" s="273" t="s">
        <v>485</v>
      </c>
      <c r="E70" s="273" t="s">
        <v>190</v>
      </c>
      <c r="F70" s="272">
        <f t="shared" si="1"/>
        <v>22</v>
      </c>
    </row>
    <row r="71" spans="1:6" ht="13.5" x14ac:dyDescent="0.25">
      <c r="A71" s="273" t="s">
        <v>497</v>
      </c>
      <c r="B71" s="273" t="s">
        <v>486</v>
      </c>
      <c r="C71" s="273" t="s">
        <v>89</v>
      </c>
      <c r="D71" s="273" t="s">
        <v>487</v>
      </c>
      <c r="E71" s="273" t="s">
        <v>259</v>
      </c>
      <c r="F71" s="272">
        <f t="shared" si="1"/>
        <v>16</v>
      </c>
    </row>
    <row r="72" spans="1:6" ht="13.5" x14ac:dyDescent="0.25">
      <c r="A72" s="273" t="s">
        <v>497</v>
      </c>
      <c r="B72" s="273" t="s">
        <v>486</v>
      </c>
      <c r="C72" s="273" t="s">
        <v>89</v>
      </c>
      <c r="D72" s="273" t="s">
        <v>489</v>
      </c>
      <c r="E72" s="273" t="s">
        <v>394</v>
      </c>
      <c r="F72" s="272">
        <f t="shared" si="1"/>
        <v>1</v>
      </c>
    </row>
    <row r="73" spans="1:6" ht="13.5" x14ac:dyDescent="0.25">
      <c r="A73" s="273" t="s">
        <v>497</v>
      </c>
      <c r="B73" s="273" t="s">
        <v>490</v>
      </c>
      <c r="C73" s="273" t="s">
        <v>89</v>
      </c>
      <c r="D73" s="273" t="s">
        <v>491</v>
      </c>
      <c r="E73" s="273" t="s">
        <v>394</v>
      </c>
      <c r="F73" s="272">
        <f t="shared" si="1"/>
        <v>1</v>
      </c>
    </row>
    <row r="74" spans="1:6" ht="13.5" x14ac:dyDescent="0.25">
      <c r="A74" s="273" t="s">
        <v>498</v>
      </c>
      <c r="B74" s="273" t="s">
        <v>474</v>
      </c>
      <c r="C74" s="273" t="s">
        <v>89</v>
      </c>
      <c r="D74" s="273" t="s">
        <v>476</v>
      </c>
      <c r="E74" s="273" t="s">
        <v>176</v>
      </c>
      <c r="F74" s="272">
        <f t="shared" si="1"/>
        <v>13</v>
      </c>
    </row>
    <row r="75" spans="1:6" ht="13.5" x14ac:dyDescent="0.25">
      <c r="A75" s="273" t="s">
        <v>498</v>
      </c>
      <c r="B75" s="273" t="s">
        <v>480</v>
      </c>
      <c r="C75" s="273" t="s">
        <v>89</v>
      </c>
      <c r="D75" s="273" t="s">
        <v>481</v>
      </c>
      <c r="E75" s="273" t="s">
        <v>395</v>
      </c>
      <c r="F75" s="272">
        <f t="shared" si="1"/>
        <v>2</v>
      </c>
    </row>
    <row r="76" spans="1:6" ht="13.5" x14ac:dyDescent="0.25">
      <c r="A76" s="273" t="s">
        <v>498</v>
      </c>
      <c r="B76" s="273" t="s">
        <v>482</v>
      </c>
      <c r="C76" s="273" t="s">
        <v>89</v>
      </c>
      <c r="D76" s="273" t="s">
        <v>483</v>
      </c>
      <c r="E76" s="273" t="s">
        <v>394</v>
      </c>
      <c r="F76" s="272">
        <f t="shared" si="1"/>
        <v>1</v>
      </c>
    </row>
    <row r="77" spans="1:6" ht="13.5" x14ac:dyDescent="0.25">
      <c r="A77" s="273" t="s">
        <v>498</v>
      </c>
      <c r="B77" s="273" t="s">
        <v>486</v>
      </c>
      <c r="C77" s="273" t="s">
        <v>89</v>
      </c>
      <c r="D77" s="273" t="s">
        <v>487</v>
      </c>
      <c r="E77" s="273" t="s">
        <v>394</v>
      </c>
      <c r="F77" s="272">
        <f t="shared" si="1"/>
        <v>1</v>
      </c>
    </row>
    <row r="78" spans="1:6" ht="13.5" x14ac:dyDescent="0.25">
      <c r="A78" s="273" t="s">
        <v>499</v>
      </c>
      <c r="B78" s="273" t="s">
        <v>477</v>
      </c>
      <c r="C78" s="273" t="s">
        <v>89</v>
      </c>
      <c r="D78" s="273" t="s">
        <v>479</v>
      </c>
      <c r="E78" s="273" t="s">
        <v>394</v>
      </c>
      <c r="F78" s="272">
        <f t="shared" si="1"/>
        <v>1</v>
      </c>
    </row>
    <row r="79" spans="1:6" x14ac:dyDescent="0.2">
      <c r="F79" s="272">
        <f>SUM(F2:F78)</f>
        <v>12163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6"/>
  <sheetViews>
    <sheetView topLeftCell="A25" workbookViewId="0">
      <selection activeCell="J63" sqref="J63"/>
    </sheetView>
  </sheetViews>
  <sheetFormatPr defaultRowHeight="15" x14ac:dyDescent="0.25"/>
  <sheetData>
    <row r="1" spans="2:21" x14ac:dyDescent="0.25">
      <c r="B1" t="s">
        <v>899</v>
      </c>
    </row>
    <row r="2" spans="2:21" ht="28.5" x14ac:dyDescent="0.25">
      <c r="B2" s="641" t="s">
        <v>501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</row>
    <row r="3" spans="2:21" x14ac:dyDescent="0.25"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</row>
    <row r="4" spans="2:21" x14ac:dyDescent="0.25">
      <c r="B4" s="478"/>
      <c r="C4" s="480" t="s">
        <v>429</v>
      </c>
      <c r="D4" s="645" t="s">
        <v>886</v>
      </c>
      <c r="E4" s="643"/>
      <c r="F4" s="478"/>
      <c r="G4" s="478"/>
      <c r="H4" s="478"/>
      <c r="I4" s="480" t="s">
        <v>887</v>
      </c>
      <c r="J4" s="644" t="s">
        <v>888</v>
      </c>
      <c r="K4" s="643"/>
      <c r="L4" s="478"/>
      <c r="M4" s="478"/>
      <c r="N4" s="480" t="s">
        <v>889</v>
      </c>
      <c r="O4" s="642" t="s">
        <v>890</v>
      </c>
      <c r="P4" s="643"/>
      <c r="Q4" s="478"/>
      <c r="R4" s="478"/>
      <c r="S4" s="478"/>
      <c r="T4" s="478"/>
      <c r="U4" s="478"/>
    </row>
    <row r="5" spans="2:21" x14ac:dyDescent="0.25"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</row>
    <row r="6" spans="2:21" x14ac:dyDescent="0.25">
      <c r="B6" s="479"/>
      <c r="C6" s="479"/>
      <c r="D6" s="479"/>
      <c r="E6" s="478"/>
      <c r="F6" s="478"/>
      <c r="G6" s="478"/>
      <c r="H6" s="478"/>
      <c r="I6" s="478"/>
      <c r="J6" s="478" t="s">
        <v>891</v>
      </c>
      <c r="K6" s="478" t="s">
        <v>892</v>
      </c>
      <c r="L6" s="478"/>
      <c r="M6" s="478"/>
      <c r="N6" s="478"/>
      <c r="O6" s="478"/>
      <c r="P6" s="478"/>
      <c r="Q6" s="478"/>
      <c r="R6" s="478"/>
      <c r="S6" s="478"/>
      <c r="T6" s="478"/>
      <c r="U6" s="478"/>
    </row>
    <row r="7" spans="2:21" x14ac:dyDescent="0.25">
      <c r="B7" s="479"/>
      <c r="C7" s="478"/>
      <c r="D7" s="648" t="s">
        <v>460</v>
      </c>
      <c r="E7" s="638"/>
      <c r="F7" s="638" t="s">
        <v>444</v>
      </c>
      <c r="G7" s="638" t="s">
        <v>288</v>
      </c>
      <c r="H7" s="638" t="s">
        <v>328</v>
      </c>
      <c r="I7" s="638"/>
      <c r="J7" s="638"/>
      <c r="K7" s="638"/>
      <c r="L7" s="638" t="s">
        <v>292</v>
      </c>
      <c r="M7" s="638" t="s">
        <v>461</v>
      </c>
      <c r="N7" s="638" t="s">
        <v>339</v>
      </c>
      <c r="O7" s="638"/>
      <c r="P7" s="638"/>
      <c r="Q7" s="638"/>
      <c r="R7" s="638"/>
      <c r="S7" s="638"/>
      <c r="T7" s="638"/>
      <c r="U7" s="638"/>
    </row>
    <row r="8" spans="2:21" x14ac:dyDescent="0.25">
      <c r="B8" s="479"/>
      <c r="C8" s="478"/>
      <c r="D8" s="649"/>
      <c r="E8" s="639"/>
      <c r="F8" s="639"/>
      <c r="G8" s="639"/>
      <c r="H8" s="639" t="s">
        <v>293</v>
      </c>
      <c r="I8" s="639" t="s">
        <v>294</v>
      </c>
      <c r="J8" s="482" t="s">
        <v>295</v>
      </c>
      <c r="K8" s="482" t="s">
        <v>296</v>
      </c>
      <c r="L8" s="639"/>
      <c r="M8" s="639"/>
      <c r="N8" s="639" t="s">
        <v>462</v>
      </c>
      <c r="O8" s="639"/>
      <c r="P8" s="639"/>
      <c r="Q8" s="639" t="s">
        <v>463</v>
      </c>
      <c r="R8" s="639"/>
      <c r="S8" s="639"/>
      <c r="T8" s="639"/>
      <c r="U8" s="639" t="s">
        <v>300</v>
      </c>
    </row>
    <row r="9" spans="2:21" ht="38.25" x14ac:dyDescent="0.25">
      <c r="B9" s="483" t="s">
        <v>893</v>
      </c>
      <c r="C9" s="478"/>
      <c r="D9" s="481" t="s">
        <v>417</v>
      </c>
      <c r="E9" s="482" t="s">
        <v>509</v>
      </c>
      <c r="F9" s="639"/>
      <c r="G9" s="639"/>
      <c r="H9" s="639"/>
      <c r="I9" s="639"/>
      <c r="J9" s="482" t="s">
        <v>300</v>
      </c>
      <c r="K9" s="482" t="s">
        <v>300</v>
      </c>
      <c r="L9" s="639"/>
      <c r="M9" s="639"/>
      <c r="N9" s="482" t="s">
        <v>301</v>
      </c>
      <c r="O9" s="482" t="s">
        <v>510</v>
      </c>
      <c r="P9" s="482" t="s">
        <v>511</v>
      </c>
      <c r="Q9" s="482" t="s">
        <v>302</v>
      </c>
      <c r="R9" s="482" t="s">
        <v>510</v>
      </c>
      <c r="S9" s="482" t="s">
        <v>511</v>
      </c>
      <c r="T9" s="482" t="s">
        <v>303</v>
      </c>
      <c r="U9" s="639"/>
    </row>
    <row r="10" spans="2:21" x14ac:dyDescent="0.25"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</row>
    <row r="11" spans="2:21" x14ac:dyDescent="0.25">
      <c r="B11" s="484" t="s">
        <v>894</v>
      </c>
      <c r="C11" s="478"/>
      <c r="D11" s="485">
        <v>886</v>
      </c>
      <c r="E11" s="485">
        <f>D11*90</f>
        <v>79740</v>
      </c>
      <c r="F11" s="485">
        <v>62624</v>
      </c>
      <c r="G11" s="486">
        <v>8.7555198715375404</v>
      </c>
      <c r="H11" s="486">
        <v>48.207773070547098</v>
      </c>
      <c r="I11" s="486">
        <v>69.653806847215094</v>
      </c>
      <c r="J11" s="486">
        <v>66.261864615501196</v>
      </c>
      <c r="K11" s="486">
        <v>87.846763540290596</v>
      </c>
      <c r="L11" s="486">
        <v>64.773191663261102</v>
      </c>
      <c r="M11" s="486">
        <v>4982</v>
      </c>
      <c r="N11" s="485">
        <v>5070</v>
      </c>
      <c r="O11" s="485">
        <v>885</v>
      </c>
      <c r="P11" s="485">
        <v>3066</v>
      </c>
      <c r="Q11" s="485">
        <v>4577</v>
      </c>
      <c r="R11" s="485">
        <v>885</v>
      </c>
      <c r="S11" s="485">
        <v>3066</v>
      </c>
      <c r="T11" s="485">
        <v>317</v>
      </c>
      <c r="U11" s="486">
        <v>18.7372253449157</v>
      </c>
    </row>
    <row r="12" spans="2:21" x14ac:dyDescent="0.25">
      <c r="B12" s="487" t="s">
        <v>895</v>
      </c>
      <c r="C12" s="478"/>
      <c r="D12" s="485">
        <v>886</v>
      </c>
      <c r="E12" s="485">
        <f>D12*90</f>
        <v>79740</v>
      </c>
      <c r="F12" s="485">
        <v>62624</v>
      </c>
      <c r="G12" s="486">
        <v>7.4348048406340501</v>
      </c>
      <c r="H12" s="486">
        <v>48.207773070547098</v>
      </c>
      <c r="I12" s="486">
        <v>69.653806847215094</v>
      </c>
      <c r="J12" s="486">
        <v>66.261864615501196</v>
      </c>
      <c r="K12" s="486">
        <v>87.846763540290596</v>
      </c>
      <c r="L12" s="486">
        <v>54.853780930956901</v>
      </c>
      <c r="M12" s="486">
        <v>5867</v>
      </c>
      <c r="N12" s="485">
        <v>5070</v>
      </c>
      <c r="O12" s="485">
        <v>885</v>
      </c>
      <c r="P12" s="485">
        <v>3066</v>
      </c>
      <c r="Q12" s="485">
        <v>4577</v>
      </c>
      <c r="R12" s="485">
        <v>885</v>
      </c>
      <c r="S12" s="485">
        <v>3066</v>
      </c>
      <c r="T12" s="485">
        <v>317</v>
      </c>
      <c r="U12" s="486">
        <v>18.7372253449157</v>
      </c>
    </row>
    <row r="15" spans="2:21" x14ac:dyDescent="0.25">
      <c r="B15" t="s">
        <v>900</v>
      </c>
      <c r="J15" s="460" t="s">
        <v>901</v>
      </c>
    </row>
    <row r="16" spans="2:21" x14ac:dyDescent="0.25">
      <c r="B16" s="488" t="s">
        <v>433</v>
      </c>
      <c r="C16" s="460"/>
      <c r="D16" s="460"/>
      <c r="E16" s="460"/>
      <c r="F16" s="460"/>
      <c r="J16" s="488" t="s">
        <v>434</v>
      </c>
      <c r="K16" s="488" t="s">
        <v>433</v>
      </c>
      <c r="L16" s="460"/>
      <c r="M16" s="460"/>
    </row>
    <row r="17" spans="2:14" x14ac:dyDescent="0.25">
      <c r="B17" s="460"/>
      <c r="C17" s="489" t="s">
        <v>506</v>
      </c>
      <c r="D17" s="489" t="s">
        <v>730</v>
      </c>
      <c r="E17" s="488" t="s">
        <v>896</v>
      </c>
      <c r="F17" s="640" t="s">
        <v>387</v>
      </c>
      <c r="J17" s="460"/>
      <c r="K17" s="460"/>
      <c r="L17" s="488" t="s">
        <v>434</v>
      </c>
      <c r="M17" s="488" t="s">
        <v>433</v>
      </c>
    </row>
    <row r="18" spans="2:14" x14ac:dyDescent="0.25">
      <c r="B18" s="460"/>
      <c r="C18" s="646"/>
      <c r="D18" s="646"/>
      <c r="E18" s="647" t="s">
        <v>898</v>
      </c>
      <c r="F18" s="640"/>
      <c r="J18" s="460"/>
      <c r="K18" s="460"/>
      <c r="L18" s="488" t="s">
        <v>896</v>
      </c>
      <c r="M18" s="488" t="s">
        <v>896</v>
      </c>
    </row>
    <row r="19" spans="2:14" x14ac:dyDescent="0.25">
      <c r="B19" s="460"/>
      <c r="C19" s="646"/>
      <c r="D19" s="646"/>
      <c r="E19" s="647"/>
      <c r="F19" s="640"/>
      <c r="J19" s="460"/>
      <c r="K19" s="460"/>
      <c r="L19" s="489" t="s">
        <v>897</v>
      </c>
      <c r="M19" s="489" t="s">
        <v>897</v>
      </c>
    </row>
    <row r="20" spans="2:14" x14ac:dyDescent="0.25">
      <c r="B20" s="460"/>
      <c r="C20" s="646"/>
      <c r="D20" s="646"/>
      <c r="E20" s="647"/>
      <c r="F20" s="640"/>
      <c r="J20" s="460"/>
      <c r="K20" s="460"/>
      <c r="L20" s="490"/>
      <c r="M20" s="490"/>
    </row>
    <row r="21" spans="2:14" x14ac:dyDescent="0.25">
      <c r="B21" s="488" t="s">
        <v>468</v>
      </c>
      <c r="C21" s="491">
        <v>21691</v>
      </c>
      <c r="D21" s="491">
        <v>18545</v>
      </c>
      <c r="E21" s="491">
        <v>4634</v>
      </c>
      <c r="F21" s="491">
        <v>40228</v>
      </c>
      <c r="J21" s="640" t="s">
        <v>387</v>
      </c>
      <c r="K21" s="640"/>
      <c r="L21" s="491">
        <v>399769</v>
      </c>
      <c r="M21" s="491">
        <v>119437</v>
      </c>
      <c r="N21" s="492" t="s">
        <v>902</v>
      </c>
    </row>
    <row r="22" spans="2:14" x14ac:dyDescent="0.25">
      <c r="J22" s="470" t="s">
        <v>517</v>
      </c>
      <c r="K22" s="470"/>
      <c r="L22" s="470">
        <f>'přehled dle VS 1-3_2021'!F79</f>
        <v>12163</v>
      </c>
      <c r="M22" s="470">
        <v>7182</v>
      </c>
    </row>
    <row r="23" spans="2:14" x14ac:dyDescent="0.25">
      <c r="L23" s="188">
        <f>SUM(L21:L22)</f>
        <v>411932</v>
      </c>
      <c r="M23" s="188">
        <f>SUM(M21:M22)</f>
        <v>126619</v>
      </c>
    </row>
    <row r="29" spans="2:14" x14ac:dyDescent="0.25">
      <c r="B29" s="602"/>
      <c r="C29" s="174" t="s">
        <v>429</v>
      </c>
      <c r="D29" s="178"/>
      <c r="E29" s="476"/>
      <c r="F29" s="476"/>
      <c r="G29" s="476"/>
    </row>
    <row r="30" spans="2:14" x14ac:dyDescent="0.25">
      <c r="B30" s="602"/>
      <c r="C30" s="179" t="s">
        <v>926</v>
      </c>
      <c r="D30" s="179" t="s">
        <v>732</v>
      </c>
      <c r="E30" s="476"/>
      <c r="F30" s="476"/>
      <c r="G30" s="476"/>
    </row>
    <row r="31" spans="2:14" x14ac:dyDescent="0.25">
      <c r="B31" s="174" t="s">
        <v>392</v>
      </c>
      <c r="C31" s="477" t="s">
        <v>393</v>
      </c>
      <c r="D31" s="477" t="s">
        <v>393</v>
      </c>
      <c r="E31" s="476"/>
      <c r="F31" s="476"/>
      <c r="G31" s="476"/>
    </row>
    <row r="32" spans="2:14" x14ac:dyDescent="0.25">
      <c r="B32" s="477" t="s">
        <v>394</v>
      </c>
      <c r="C32" s="225">
        <v>42933</v>
      </c>
      <c r="D32" s="225">
        <v>161908</v>
      </c>
      <c r="E32" s="476"/>
      <c r="F32" s="476"/>
      <c r="G32" s="476"/>
    </row>
    <row r="33" spans="2:7" x14ac:dyDescent="0.25">
      <c r="B33" s="477" t="s">
        <v>395</v>
      </c>
      <c r="C33" s="225">
        <v>63714</v>
      </c>
      <c r="D33" s="225">
        <v>236948</v>
      </c>
      <c r="E33" s="476"/>
      <c r="F33" s="476"/>
      <c r="G33" s="476"/>
    </row>
    <row r="34" spans="2:7" x14ac:dyDescent="0.25">
      <c r="B34" s="477" t="s">
        <v>396</v>
      </c>
      <c r="C34" s="225">
        <v>7981</v>
      </c>
      <c r="D34" s="225">
        <v>41494</v>
      </c>
      <c r="E34" s="476"/>
      <c r="F34" s="476"/>
      <c r="G34" s="476"/>
    </row>
    <row r="35" spans="2:7" x14ac:dyDescent="0.25">
      <c r="B35" s="477" t="s">
        <v>397</v>
      </c>
      <c r="C35" s="225">
        <v>43916</v>
      </c>
      <c r="D35" s="225">
        <v>169482</v>
      </c>
      <c r="E35" s="476"/>
      <c r="F35" s="476"/>
      <c r="G35" s="476"/>
    </row>
    <row r="36" spans="2:7" x14ac:dyDescent="0.25">
      <c r="B36" s="477" t="s">
        <v>398</v>
      </c>
      <c r="C36" s="225">
        <v>64</v>
      </c>
      <c r="D36" s="225">
        <v>257</v>
      </c>
      <c r="E36" s="476"/>
      <c r="F36" s="476"/>
      <c r="G36" s="476"/>
    </row>
    <row r="37" spans="2:7" x14ac:dyDescent="0.25">
      <c r="B37" s="477" t="s">
        <v>399</v>
      </c>
      <c r="C37" s="225">
        <v>20843</v>
      </c>
      <c r="D37" s="225">
        <v>98933</v>
      </c>
      <c r="E37" s="476"/>
      <c r="F37" s="476"/>
      <c r="G37" s="476"/>
    </row>
    <row r="38" spans="2:7" x14ac:dyDescent="0.25">
      <c r="B38" s="477" t="s">
        <v>400</v>
      </c>
      <c r="C38" s="225">
        <v>7342</v>
      </c>
      <c r="D38" s="225">
        <v>25525</v>
      </c>
      <c r="E38" s="476"/>
      <c r="F38" s="476"/>
      <c r="G38" s="476"/>
    </row>
    <row r="39" spans="2:7" x14ac:dyDescent="0.25">
      <c r="B39" s="477" t="s">
        <v>401</v>
      </c>
      <c r="C39" s="225">
        <v>3619</v>
      </c>
      <c r="D39" s="225">
        <v>12642</v>
      </c>
      <c r="E39" s="476"/>
      <c r="F39" s="476"/>
      <c r="G39" s="476"/>
    </row>
    <row r="40" spans="2:7" x14ac:dyDescent="0.25">
      <c r="B40" s="477" t="s">
        <v>402</v>
      </c>
      <c r="C40" s="225">
        <v>701</v>
      </c>
      <c r="D40" s="225">
        <v>2133</v>
      </c>
      <c r="E40" s="476"/>
      <c r="F40" s="476"/>
      <c r="G40" s="476"/>
    </row>
    <row r="41" spans="2:7" x14ac:dyDescent="0.25">
      <c r="B41" s="477" t="s">
        <v>175</v>
      </c>
      <c r="C41" s="225">
        <v>28298</v>
      </c>
      <c r="D41" s="225">
        <v>134071</v>
      </c>
      <c r="E41" s="476"/>
      <c r="F41" s="476"/>
      <c r="G41" s="476"/>
    </row>
    <row r="42" spans="2:7" x14ac:dyDescent="0.25">
      <c r="B42" s="477" t="s">
        <v>176</v>
      </c>
      <c r="C42" s="225">
        <v>14415</v>
      </c>
      <c r="D42" s="225">
        <v>77018</v>
      </c>
      <c r="E42" s="476"/>
      <c r="F42" s="476"/>
      <c r="G42" s="476"/>
    </row>
    <row r="43" spans="2:7" x14ac:dyDescent="0.25">
      <c r="B43" s="477" t="s">
        <v>178</v>
      </c>
      <c r="C43" s="225">
        <v>17872</v>
      </c>
      <c r="D43" s="225">
        <v>108426</v>
      </c>
      <c r="E43" s="476"/>
      <c r="F43" s="476"/>
      <c r="G43" s="476"/>
    </row>
    <row r="44" spans="2:7" x14ac:dyDescent="0.25">
      <c r="B44" s="477" t="s">
        <v>257</v>
      </c>
      <c r="C44" s="225">
        <v>13088</v>
      </c>
      <c r="D44" s="225">
        <v>54936</v>
      </c>
      <c r="E44" s="476"/>
      <c r="F44" s="476"/>
      <c r="G44" s="476"/>
    </row>
    <row r="45" spans="2:7" x14ac:dyDescent="0.25">
      <c r="B45" s="477" t="s">
        <v>259</v>
      </c>
      <c r="C45" s="225">
        <v>20655</v>
      </c>
      <c r="D45" s="225">
        <v>80988</v>
      </c>
      <c r="E45" s="476"/>
      <c r="F45" s="476"/>
      <c r="G45" s="476"/>
    </row>
    <row r="46" spans="2:7" x14ac:dyDescent="0.25">
      <c r="B46" s="477" t="s">
        <v>180</v>
      </c>
      <c r="C46" s="225">
        <v>28498</v>
      </c>
      <c r="D46" s="225">
        <v>112958</v>
      </c>
      <c r="E46" s="476"/>
      <c r="F46" s="476"/>
      <c r="G46" s="476"/>
    </row>
    <row r="47" spans="2:7" x14ac:dyDescent="0.25">
      <c r="B47" s="477" t="s">
        <v>182</v>
      </c>
      <c r="C47" s="225">
        <v>22080</v>
      </c>
      <c r="D47" s="225">
        <v>102655</v>
      </c>
      <c r="E47" s="476"/>
      <c r="F47" s="476"/>
      <c r="G47" s="476"/>
    </row>
    <row r="48" spans="2:7" x14ac:dyDescent="0.25">
      <c r="B48" s="477" t="s">
        <v>184</v>
      </c>
      <c r="C48" s="225">
        <v>64589</v>
      </c>
      <c r="D48" s="225">
        <v>14282</v>
      </c>
      <c r="E48" s="476"/>
      <c r="F48" s="476"/>
      <c r="G48" s="476"/>
    </row>
    <row r="49" spans="2:7" x14ac:dyDescent="0.25">
      <c r="B49" s="477" t="s">
        <v>188</v>
      </c>
      <c r="C49" s="225">
        <v>33514</v>
      </c>
      <c r="D49" s="225">
        <v>104013</v>
      </c>
      <c r="E49" s="476"/>
      <c r="F49" s="476"/>
      <c r="G49" s="476"/>
    </row>
    <row r="50" spans="2:7" x14ac:dyDescent="0.25">
      <c r="B50" s="477" t="s">
        <v>190</v>
      </c>
      <c r="C50" s="225">
        <v>6520</v>
      </c>
      <c r="D50" s="225">
        <v>31498</v>
      </c>
      <c r="E50" s="476"/>
      <c r="F50" s="476"/>
      <c r="G50" s="476"/>
    </row>
    <row r="51" spans="2:7" x14ac:dyDescent="0.25">
      <c r="B51" s="477" t="s">
        <v>267</v>
      </c>
      <c r="C51" s="225">
        <v>11037</v>
      </c>
      <c r="D51" s="225">
        <v>44988</v>
      </c>
      <c r="E51" s="476"/>
      <c r="F51" s="476"/>
      <c r="G51" s="476"/>
    </row>
    <row r="52" spans="2:7" x14ac:dyDescent="0.25">
      <c r="B52" s="477" t="s">
        <v>403</v>
      </c>
      <c r="C52" s="225">
        <v>21265</v>
      </c>
      <c r="D52" s="225">
        <v>95453</v>
      </c>
      <c r="E52" s="476"/>
      <c r="F52" s="476"/>
      <c r="G52" s="476"/>
    </row>
    <row r="53" spans="2:7" x14ac:dyDescent="0.25">
      <c r="B53" s="477" t="s">
        <v>404</v>
      </c>
      <c r="C53" s="225">
        <v>2491</v>
      </c>
      <c r="D53" s="225">
        <v>8608</v>
      </c>
      <c r="E53" s="476"/>
      <c r="F53" s="476"/>
      <c r="G53" s="476"/>
    </row>
    <row r="54" spans="2:7" x14ac:dyDescent="0.25">
      <c r="B54" s="477" t="s">
        <v>405</v>
      </c>
      <c r="C54" s="225">
        <v>51145</v>
      </c>
      <c r="D54" s="225">
        <v>209266</v>
      </c>
      <c r="E54" s="476"/>
      <c r="F54" s="476"/>
      <c r="G54" s="476"/>
    </row>
    <row r="55" spans="2:7" x14ac:dyDescent="0.25">
      <c r="B55" s="477" t="s">
        <v>406</v>
      </c>
      <c r="C55" s="225">
        <v>2969</v>
      </c>
      <c r="D55" s="225">
        <v>10786</v>
      </c>
      <c r="E55" s="476"/>
      <c r="F55" s="476"/>
      <c r="G55" s="476"/>
    </row>
    <row r="56" spans="2:7" x14ac:dyDescent="0.25">
      <c r="B56" s="477" t="s">
        <v>430</v>
      </c>
      <c r="C56" s="225">
        <v>181</v>
      </c>
      <c r="D56" s="225">
        <v>491</v>
      </c>
      <c r="E56" s="476"/>
      <c r="F56" s="476"/>
      <c r="G56" s="476"/>
    </row>
    <row r="57" spans="2:7" x14ac:dyDescent="0.25">
      <c r="B57" s="477" t="s">
        <v>454</v>
      </c>
      <c r="C57" s="225">
        <v>1196</v>
      </c>
      <c r="D57" s="225">
        <v>3426</v>
      </c>
      <c r="E57" s="476"/>
      <c r="F57" s="476"/>
      <c r="G57" s="476"/>
    </row>
    <row r="58" spans="2:7" x14ac:dyDescent="0.25">
      <c r="B58" s="477" t="s">
        <v>407</v>
      </c>
      <c r="C58" s="225">
        <v>603106</v>
      </c>
      <c r="D58" s="225">
        <v>2025660</v>
      </c>
      <c r="E58" s="476"/>
      <c r="F58" s="476"/>
      <c r="G58" s="476"/>
    </row>
    <row r="59" spans="2:7" x14ac:dyDescent="0.25">
      <c r="B59" s="477" t="s">
        <v>408</v>
      </c>
      <c r="C59" s="225">
        <v>77267</v>
      </c>
      <c r="D59" s="225">
        <v>259632</v>
      </c>
      <c r="E59" s="476"/>
      <c r="F59" s="476"/>
      <c r="G59" s="476"/>
    </row>
    <row r="60" spans="2:7" x14ac:dyDescent="0.25">
      <c r="B60" s="477" t="s">
        <v>409</v>
      </c>
      <c r="C60" s="225">
        <v>32443</v>
      </c>
      <c r="D60" s="225">
        <v>128111</v>
      </c>
      <c r="E60" s="476"/>
      <c r="F60" s="476"/>
      <c r="G60" s="476"/>
    </row>
    <row r="61" spans="2:7" x14ac:dyDescent="0.25">
      <c r="B61" s="477" t="s">
        <v>410</v>
      </c>
      <c r="C61" s="225">
        <v>86334</v>
      </c>
      <c r="D61" s="225">
        <v>330559</v>
      </c>
      <c r="E61" s="476"/>
      <c r="F61" s="476"/>
      <c r="G61" s="476"/>
    </row>
    <row r="62" spans="2:7" x14ac:dyDescent="0.25">
      <c r="B62" s="477" t="s">
        <v>411</v>
      </c>
      <c r="C62" s="225">
        <v>46269</v>
      </c>
      <c r="D62" s="225">
        <v>178692</v>
      </c>
      <c r="E62" s="476"/>
      <c r="F62" s="476"/>
      <c r="G62" s="476"/>
    </row>
    <row r="63" spans="2:7" x14ac:dyDescent="0.25">
      <c r="B63" s="477" t="s">
        <v>412</v>
      </c>
      <c r="C63" s="225">
        <v>2537</v>
      </c>
      <c r="D63" s="225">
        <v>10044</v>
      </c>
      <c r="E63" s="476"/>
      <c r="F63" s="476"/>
      <c r="G63" s="476"/>
    </row>
    <row r="64" spans="2:7" x14ac:dyDescent="0.25">
      <c r="B64" s="477" t="s">
        <v>413</v>
      </c>
      <c r="C64" s="225">
        <v>125214</v>
      </c>
      <c r="D64" s="225">
        <v>352928</v>
      </c>
      <c r="E64" s="476"/>
      <c r="F64" s="476"/>
      <c r="G64" s="476"/>
    </row>
    <row r="65" spans="2:7" x14ac:dyDescent="0.25">
      <c r="B65" s="477" t="s">
        <v>414</v>
      </c>
      <c r="C65" s="225">
        <v>9944</v>
      </c>
      <c r="D65" s="225">
        <v>43196</v>
      </c>
      <c r="E65" s="476"/>
      <c r="F65" s="476"/>
      <c r="G65" s="476"/>
    </row>
    <row r="66" spans="2:7" x14ac:dyDescent="0.25">
      <c r="C66" s="188">
        <f>SUM(C32:C65)</f>
        <v>1514040</v>
      </c>
      <c r="D66" s="188">
        <f t="shared" ref="D66" si="0">SUM(D32:D65)</f>
        <v>5272007</v>
      </c>
    </row>
  </sheetData>
  <mergeCells count="22">
    <mergeCell ref="J21:K21"/>
    <mergeCell ref="B29:B30"/>
    <mergeCell ref="B2:U2"/>
    <mergeCell ref="O4:P4"/>
    <mergeCell ref="J4:K4"/>
    <mergeCell ref="D4:E4"/>
    <mergeCell ref="F17:F20"/>
    <mergeCell ref="C18:C20"/>
    <mergeCell ref="D18:D20"/>
    <mergeCell ref="E18:E20"/>
    <mergeCell ref="D7:E8"/>
    <mergeCell ref="F7:F9"/>
    <mergeCell ref="G7:G9"/>
    <mergeCell ref="H7:K7"/>
    <mergeCell ref="H8:H9"/>
    <mergeCell ref="I8:I9"/>
    <mergeCell ref="L7:L9"/>
    <mergeCell ref="M7:M9"/>
    <mergeCell ref="N7:U7"/>
    <mergeCell ref="N8:P8"/>
    <mergeCell ref="Q8:T8"/>
    <mergeCell ref="U8:U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6"/>
  <sheetViews>
    <sheetView topLeftCell="A15" workbookViewId="0">
      <selection activeCell="I63" sqref="I63"/>
    </sheetView>
  </sheetViews>
  <sheetFormatPr defaultRowHeight="15" x14ac:dyDescent="0.25"/>
  <cols>
    <col min="12" max="12" width="12.5703125" customWidth="1"/>
    <col min="13" max="13" width="12" customWidth="1"/>
  </cols>
  <sheetData>
    <row r="2" spans="1:20" ht="28.5" x14ac:dyDescent="0.25">
      <c r="A2" s="652" t="s">
        <v>501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</row>
    <row r="3" spans="1:20" x14ac:dyDescent="0.25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</row>
    <row r="4" spans="1:20" x14ac:dyDescent="0.25">
      <c r="A4" s="460"/>
      <c r="B4" s="533" t="s">
        <v>429</v>
      </c>
      <c r="C4" s="653" t="s">
        <v>896</v>
      </c>
      <c r="D4" s="643"/>
      <c r="E4" s="460"/>
      <c r="F4" s="460"/>
      <c r="G4" s="460"/>
      <c r="H4" s="533" t="s">
        <v>887</v>
      </c>
      <c r="I4" s="654" t="s">
        <v>618</v>
      </c>
      <c r="J4" s="643"/>
      <c r="K4" s="460"/>
      <c r="L4" s="460"/>
      <c r="M4" s="533" t="s">
        <v>889</v>
      </c>
      <c r="N4" s="653" t="s">
        <v>508</v>
      </c>
      <c r="O4" s="643"/>
      <c r="P4" s="460"/>
      <c r="Q4" s="460"/>
      <c r="R4" s="460"/>
      <c r="S4" s="460"/>
      <c r="T4" s="460"/>
    </row>
    <row r="5" spans="1:20" x14ac:dyDescent="0.25">
      <c r="A5" s="460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</row>
    <row r="6" spans="1:20" x14ac:dyDescent="0.25">
      <c r="A6" s="534"/>
      <c r="B6" s="534"/>
      <c r="C6" s="534"/>
      <c r="D6" s="460"/>
      <c r="E6" s="460"/>
      <c r="F6" s="460"/>
      <c r="G6" s="460"/>
      <c r="H6" s="460"/>
      <c r="I6" s="460" t="s">
        <v>891</v>
      </c>
      <c r="J6" s="460" t="s">
        <v>892</v>
      </c>
      <c r="K6" s="460"/>
      <c r="L6" s="460"/>
      <c r="M6" s="460"/>
      <c r="N6" s="460"/>
      <c r="O6" s="460"/>
      <c r="P6" s="460"/>
      <c r="Q6" s="460"/>
      <c r="R6" s="460"/>
      <c r="S6" s="460"/>
      <c r="T6" s="460"/>
    </row>
    <row r="7" spans="1:20" x14ac:dyDescent="0.25">
      <c r="A7" s="460"/>
      <c r="B7" s="460"/>
      <c r="C7" s="460" t="s">
        <v>931</v>
      </c>
      <c r="D7" s="460" t="s">
        <v>932</v>
      </c>
      <c r="E7" s="460" t="s">
        <v>933</v>
      </c>
      <c r="F7" s="460" t="s">
        <v>934</v>
      </c>
      <c r="G7" s="460" t="s">
        <v>935</v>
      </c>
      <c r="H7" s="460" t="s">
        <v>936</v>
      </c>
      <c r="I7" s="460" t="s">
        <v>936</v>
      </c>
      <c r="J7" s="460" t="s">
        <v>936</v>
      </c>
      <c r="K7" s="460" t="s">
        <v>937</v>
      </c>
      <c r="L7" s="460" t="s">
        <v>938</v>
      </c>
      <c r="M7" s="460" t="s">
        <v>939</v>
      </c>
      <c r="N7" s="460" t="s">
        <v>940</v>
      </c>
      <c r="O7" s="460" t="s">
        <v>941</v>
      </c>
      <c r="P7" s="460" t="s">
        <v>942</v>
      </c>
      <c r="Q7" s="460" t="s">
        <v>943</v>
      </c>
      <c r="R7" s="460" t="s">
        <v>944</v>
      </c>
      <c r="S7" s="460" t="s">
        <v>945</v>
      </c>
      <c r="T7" s="460" t="s">
        <v>946</v>
      </c>
    </row>
    <row r="8" spans="1:20" x14ac:dyDescent="0.25">
      <c r="A8" s="534"/>
      <c r="B8" s="460"/>
      <c r="C8" s="655" t="s">
        <v>460</v>
      </c>
      <c r="D8" s="650"/>
      <c r="E8" s="650" t="s">
        <v>444</v>
      </c>
      <c r="F8" s="650" t="s">
        <v>288</v>
      </c>
      <c r="G8" s="650" t="s">
        <v>328</v>
      </c>
      <c r="H8" s="650"/>
      <c r="I8" s="650"/>
      <c r="J8" s="650"/>
      <c r="K8" s="650" t="s">
        <v>292</v>
      </c>
      <c r="L8" s="650" t="s">
        <v>461</v>
      </c>
      <c r="M8" s="650" t="s">
        <v>339</v>
      </c>
      <c r="N8" s="650"/>
      <c r="O8" s="650"/>
      <c r="P8" s="650"/>
      <c r="Q8" s="650"/>
      <c r="R8" s="650"/>
      <c r="S8" s="650"/>
      <c r="T8" s="650"/>
    </row>
    <row r="9" spans="1:20" x14ac:dyDescent="0.25">
      <c r="A9" s="534"/>
      <c r="B9" s="460"/>
      <c r="C9" s="656"/>
      <c r="D9" s="651"/>
      <c r="E9" s="651"/>
      <c r="F9" s="651"/>
      <c r="G9" s="651" t="s">
        <v>293</v>
      </c>
      <c r="H9" s="651" t="s">
        <v>294</v>
      </c>
      <c r="I9" s="535" t="s">
        <v>295</v>
      </c>
      <c r="J9" s="535" t="s">
        <v>296</v>
      </c>
      <c r="K9" s="651"/>
      <c r="L9" s="651"/>
      <c r="M9" s="651" t="s">
        <v>462</v>
      </c>
      <c r="N9" s="651"/>
      <c r="O9" s="651"/>
      <c r="P9" s="651" t="s">
        <v>463</v>
      </c>
      <c r="Q9" s="651"/>
      <c r="R9" s="651"/>
      <c r="S9" s="651"/>
      <c r="T9" s="651" t="s">
        <v>300</v>
      </c>
    </row>
    <row r="10" spans="1:20" ht="38.25" x14ac:dyDescent="0.25">
      <c r="A10" s="536" t="str">
        <f>"Data do "&amp; TEXT(44397.08381944,"dd.mm.rrrr")</f>
        <v>Data do 20.07.2021</v>
      </c>
      <c r="B10" s="460"/>
      <c r="C10" s="537" t="s">
        <v>417</v>
      </c>
      <c r="D10" s="535" t="s">
        <v>509</v>
      </c>
      <c r="E10" s="651"/>
      <c r="F10" s="651"/>
      <c r="G10" s="651"/>
      <c r="H10" s="651"/>
      <c r="I10" s="535" t="s">
        <v>300</v>
      </c>
      <c r="J10" s="535" t="s">
        <v>300</v>
      </c>
      <c r="K10" s="651"/>
      <c r="L10" s="651"/>
      <c r="M10" s="535" t="s">
        <v>301</v>
      </c>
      <c r="N10" s="535" t="s">
        <v>510</v>
      </c>
      <c r="O10" s="535" t="s">
        <v>511</v>
      </c>
      <c r="P10" s="535" t="s">
        <v>302</v>
      </c>
      <c r="Q10" s="535" t="s">
        <v>510</v>
      </c>
      <c r="R10" s="535" t="s">
        <v>511</v>
      </c>
      <c r="S10" s="535" t="s">
        <v>303</v>
      </c>
      <c r="T10" s="651"/>
    </row>
    <row r="11" spans="1:20" x14ac:dyDescent="0.25">
      <c r="A11" s="460"/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</row>
    <row r="12" spans="1:20" x14ac:dyDescent="0.25">
      <c r="A12" s="538" t="s">
        <v>459</v>
      </c>
      <c r="B12" s="460"/>
      <c r="C12" s="539">
        <v>890</v>
      </c>
      <c r="D12" s="539">
        <f>C12*180</f>
        <v>160200</v>
      </c>
      <c r="E12" s="539">
        <v>127936</v>
      </c>
      <c r="F12" s="540">
        <v>8.2232729183083801</v>
      </c>
      <c r="G12" s="540">
        <v>104.219620008706</v>
      </c>
      <c r="H12" s="540">
        <v>73.410142571285604</v>
      </c>
      <c r="I12" s="540">
        <v>71.190166975881297</v>
      </c>
      <c r="J12" s="540">
        <v>85.294994040524401</v>
      </c>
      <c r="K12" s="540">
        <v>48.116044578100102</v>
      </c>
      <c r="L12" s="540">
        <v>11421</v>
      </c>
      <c r="M12" s="539">
        <v>11536</v>
      </c>
      <c r="N12" s="539">
        <v>1659</v>
      </c>
      <c r="O12" s="539">
        <v>7093</v>
      </c>
      <c r="P12" s="539">
        <v>10762</v>
      </c>
      <c r="Q12" s="539">
        <v>1659</v>
      </c>
      <c r="R12" s="539">
        <v>7093</v>
      </c>
      <c r="S12" s="539">
        <v>544</v>
      </c>
      <c r="T12" s="540">
        <v>20.447723861930999</v>
      </c>
    </row>
    <row r="13" spans="1:20" x14ac:dyDescent="0.25">
      <c r="A13" s="541" t="s">
        <v>947</v>
      </c>
      <c r="B13" s="460"/>
      <c r="C13" s="539">
        <v>890</v>
      </c>
      <c r="D13" s="539">
        <f>C13*180</f>
        <v>160200</v>
      </c>
      <c r="E13" s="539">
        <v>127936</v>
      </c>
      <c r="F13" s="540">
        <v>7.1802752293578003</v>
      </c>
      <c r="G13" s="540">
        <v>104.219620008706</v>
      </c>
      <c r="H13" s="540">
        <v>73.410142571285604</v>
      </c>
      <c r="I13" s="540">
        <v>71.190166975881297</v>
      </c>
      <c r="J13" s="540">
        <v>85.294994040524401</v>
      </c>
      <c r="K13" s="540">
        <v>41.9591207096028</v>
      </c>
      <c r="L13" s="540">
        <v>13080</v>
      </c>
      <c r="M13" s="539">
        <v>11536</v>
      </c>
      <c r="N13" s="539">
        <v>1659</v>
      </c>
      <c r="O13" s="539">
        <v>7093</v>
      </c>
      <c r="P13" s="539">
        <v>10762</v>
      </c>
      <c r="Q13" s="539">
        <v>1659</v>
      </c>
      <c r="R13" s="539">
        <v>7093</v>
      </c>
      <c r="S13" s="539">
        <v>544</v>
      </c>
      <c r="T13" s="540">
        <v>20.447723861930999</v>
      </c>
    </row>
    <row r="17" spans="2:15" x14ac:dyDescent="0.25">
      <c r="B17" s="460" t="s">
        <v>949</v>
      </c>
      <c r="J17" s="460" t="s">
        <v>950</v>
      </c>
    </row>
    <row r="18" spans="2:15" x14ac:dyDescent="0.25">
      <c r="B18" s="497" t="s">
        <v>433</v>
      </c>
      <c r="C18" s="460"/>
      <c r="D18" s="460"/>
      <c r="E18" s="460"/>
      <c r="F18" s="460"/>
      <c r="J18" s="497" t="s">
        <v>434</v>
      </c>
      <c r="K18" s="497" t="s">
        <v>433</v>
      </c>
      <c r="L18" s="460"/>
      <c r="M18" s="460"/>
    </row>
    <row r="19" spans="2:15" x14ac:dyDescent="0.25">
      <c r="B19" s="460"/>
      <c r="C19" s="489" t="s">
        <v>506</v>
      </c>
      <c r="D19" s="489" t="s">
        <v>730</v>
      </c>
      <c r="E19" s="489" t="s">
        <v>896</v>
      </c>
      <c r="F19" s="640" t="s">
        <v>387</v>
      </c>
      <c r="J19" s="460"/>
      <c r="K19" s="460"/>
      <c r="L19" s="497" t="s">
        <v>434</v>
      </c>
      <c r="M19" s="497" t="s">
        <v>433</v>
      </c>
    </row>
    <row r="20" spans="2:15" x14ac:dyDescent="0.25">
      <c r="B20" s="460"/>
      <c r="C20" s="496"/>
      <c r="D20" s="496"/>
      <c r="E20" s="489" t="s">
        <v>948</v>
      </c>
      <c r="F20" s="640"/>
      <c r="J20" s="460"/>
      <c r="K20" s="460"/>
      <c r="L20" s="489" t="s">
        <v>896</v>
      </c>
      <c r="M20" s="489" t="s">
        <v>896</v>
      </c>
    </row>
    <row r="21" spans="2:15" x14ac:dyDescent="0.25">
      <c r="B21" s="497" t="s">
        <v>468</v>
      </c>
      <c r="C21" s="491">
        <v>21691</v>
      </c>
      <c r="D21" s="491">
        <v>18545</v>
      </c>
      <c r="E21" s="491">
        <v>9838</v>
      </c>
      <c r="F21" s="491">
        <v>44307</v>
      </c>
      <c r="J21" s="460"/>
      <c r="K21" s="460"/>
      <c r="L21" s="489" t="s">
        <v>948</v>
      </c>
      <c r="M21" s="489" t="s">
        <v>948</v>
      </c>
    </row>
    <row r="22" spans="2:15" x14ac:dyDescent="0.25">
      <c r="J22" s="640" t="s">
        <v>387</v>
      </c>
      <c r="K22" s="640"/>
      <c r="L22" s="491">
        <v>863388</v>
      </c>
      <c r="M22" s="491">
        <v>208109</v>
      </c>
    </row>
    <row r="23" spans="2:15" x14ac:dyDescent="0.25">
      <c r="J23" s="470" t="s">
        <v>517</v>
      </c>
      <c r="K23" s="470"/>
      <c r="L23" s="470">
        <f>'přehled dle VS 1-6_2021'!E89</f>
        <v>25085</v>
      </c>
      <c r="M23" s="470">
        <v>12042</v>
      </c>
    </row>
    <row r="24" spans="2:15" x14ac:dyDescent="0.25">
      <c r="L24" s="188">
        <f>SUM(L22:L23)</f>
        <v>888473</v>
      </c>
      <c r="M24" s="188">
        <f>SUM(M22:M23)</f>
        <v>220151</v>
      </c>
    </row>
    <row r="27" spans="2:15" x14ac:dyDescent="0.25">
      <c r="B27" s="174" t="s">
        <v>604</v>
      </c>
      <c r="C27" s="174" t="s">
        <v>605</v>
      </c>
      <c r="D27" s="174" t="s">
        <v>351</v>
      </c>
      <c r="E27" s="174" t="s">
        <v>606</v>
      </c>
      <c r="F27" s="174" t="s">
        <v>607</v>
      </c>
      <c r="G27" s="174" t="s">
        <v>608</v>
      </c>
      <c r="H27" s="174" t="s">
        <v>609</v>
      </c>
      <c r="I27" s="174" t="s">
        <v>610</v>
      </c>
      <c r="J27" s="174" t="s">
        <v>611</v>
      </c>
      <c r="K27" s="174" t="s">
        <v>349</v>
      </c>
      <c r="L27" s="174" t="s">
        <v>612</v>
      </c>
      <c r="M27" s="174" t="s">
        <v>613</v>
      </c>
      <c r="N27" s="174" t="s">
        <v>614</v>
      </c>
      <c r="O27" s="174" t="s">
        <v>615</v>
      </c>
    </row>
    <row r="28" spans="2:15" x14ac:dyDescent="0.25">
      <c r="B28" s="495" t="s">
        <v>617</v>
      </c>
      <c r="C28" s="495" t="s">
        <v>617</v>
      </c>
      <c r="D28" s="495" t="s">
        <v>617</v>
      </c>
      <c r="E28" s="495" t="s">
        <v>617</v>
      </c>
      <c r="F28" s="495" t="s">
        <v>617</v>
      </c>
      <c r="G28" s="495" t="s">
        <v>617</v>
      </c>
      <c r="H28" s="495" t="s">
        <v>617</v>
      </c>
      <c r="I28" s="495" t="s">
        <v>617</v>
      </c>
      <c r="J28" s="495" t="s">
        <v>617</v>
      </c>
      <c r="K28" s="495" t="s">
        <v>617</v>
      </c>
      <c r="L28" s="495" t="s">
        <v>617</v>
      </c>
      <c r="M28" s="495" t="s">
        <v>617</v>
      </c>
      <c r="N28" s="495" t="s">
        <v>617</v>
      </c>
      <c r="O28" s="495" t="s">
        <v>617</v>
      </c>
    </row>
    <row r="29" spans="2:15" x14ac:dyDescent="0.25">
      <c r="B29" s="178"/>
      <c r="C29" s="178"/>
      <c r="D29" s="174" t="s">
        <v>429</v>
      </c>
      <c r="E29" s="178"/>
      <c r="F29" s="178"/>
      <c r="G29" s="178"/>
      <c r="H29" s="178"/>
      <c r="I29" s="178"/>
      <c r="J29" s="178"/>
      <c r="K29" s="178"/>
      <c r="L29" s="178"/>
      <c r="M29" s="178"/>
      <c r="N29" s="494"/>
      <c r="O29" s="494"/>
    </row>
    <row r="30" spans="2:15" x14ac:dyDescent="0.25">
      <c r="B30" s="178"/>
      <c r="C30" s="178"/>
      <c r="D30" s="179" t="s">
        <v>926</v>
      </c>
      <c r="E30" s="179" t="s">
        <v>951</v>
      </c>
      <c r="F30" s="494"/>
      <c r="G30" s="494"/>
    </row>
    <row r="31" spans="2:15" x14ac:dyDescent="0.25">
      <c r="B31" s="174" t="s">
        <v>392</v>
      </c>
      <c r="C31" s="174" t="s">
        <v>616</v>
      </c>
      <c r="D31" s="495" t="s">
        <v>393</v>
      </c>
      <c r="E31" s="495" t="s">
        <v>393</v>
      </c>
      <c r="F31" s="494"/>
      <c r="G31" s="494"/>
    </row>
    <row r="32" spans="2:15" x14ac:dyDescent="0.25">
      <c r="B32" s="495" t="s">
        <v>394</v>
      </c>
      <c r="C32" s="495" t="s">
        <v>952</v>
      </c>
      <c r="D32" s="225">
        <v>92733</v>
      </c>
      <c r="E32" s="225">
        <v>42933</v>
      </c>
      <c r="F32" s="225"/>
    </row>
    <row r="33" spans="2:6" x14ac:dyDescent="0.25">
      <c r="B33" s="495" t="s">
        <v>395</v>
      </c>
      <c r="C33" s="495" t="s">
        <v>953</v>
      </c>
      <c r="D33" s="225">
        <v>130869</v>
      </c>
      <c r="E33" s="225">
        <v>63714</v>
      </c>
      <c r="F33" s="225"/>
    </row>
    <row r="34" spans="2:6" x14ac:dyDescent="0.25">
      <c r="B34" s="495" t="s">
        <v>396</v>
      </c>
      <c r="C34" s="495" t="s">
        <v>954</v>
      </c>
      <c r="D34" s="225">
        <v>18613</v>
      </c>
      <c r="E34" s="225">
        <v>7981</v>
      </c>
      <c r="F34" s="225"/>
    </row>
    <row r="35" spans="2:6" x14ac:dyDescent="0.25">
      <c r="B35" s="495" t="s">
        <v>397</v>
      </c>
      <c r="C35" s="495" t="s">
        <v>955</v>
      </c>
      <c r="D35" s="225">
        <v>92801</v>
      </c>
      <c r="E35" s="225">
        <v>43916</v>
      </c>
      <c r="F35" s="225"/>
    </row>
    <row r="36" spans="2:6" x14ac:dyDescent="0.25">
      <c r="B36" s="495" t="s">
        <v>398</v>
      </c>
      <c r="C36" s="495" t="s">
        <v>956</v>
      </c>
      <c r="D36" s="225">
        <v>145</v>
      </c>
      <c r="E36" s="225">
        <v>64</v>
      </c>
      <c r="F36" s="225"/>
    </row>
    <row r="37" spans="2:6" x14ac:dyDescent="0.25">
      <c r="B37" s="495" t="s">
        <v>399</v>
      </c>
      <c r="C37" s="495" t="s">
        <v>957</v>
      </c>
      <c r="D37" s="225">
        <v>50515</v>
      </c>
      <c r="E37" s="225">
        <v>20843</v>
      </c>
      <c r="F37" s="225"/>
    </row>
    <row r="38" spans="2:6" x14ac:dyDescent="0.25">
      <c r="B38" s="495" t="s">
        <v>400</v>
      </c>
      <c r="C38" s="495" t="s">
        <v>958</v>
      </c>
      <c r="D38" s="225">
        <v>15712</v>
      </c>
      <c r="E38" s="225">
        <v>7342</v>
      </c>
      <c r="F38" s="225"/>
    </row>
    <row r="39" spans="2:6" x14ac:dyDescent="0.25">
      <c r="B39" s="495" t="s">
        <v>401</v>
      </c>
      <c r="C39" s="495" t="s">
        <v>959</v>
      </c>
      <c r="D39" s="225">
        <v>7083</v>
      </c>
      <c r="E39" s="225">
        <v>3619</v>
      </c>
      <c r="F39" s="225"/>
    </row>
    <row r="40" spans="2:6" x14ac:dyDescent="0.25">
      <c r="B40" s="495" t="s">
        <v>402</v>
      </c>
      <c r="C40" s="495" t="s">
        <v>960</v>
      </c>
      <c r="D40" s="225">
        <v>1641</v>
      </c>
      <c r="E40" s="225">
        <v>701</v>
      </c>
      <c r="F40" s="225"/>
    </row>
    <row r="41" spans="2:6" x14ac:dyDescent="0.25">
      <c r="B41" s="495" t="s">
        <v>175</v>
      </c>
      <c r="C41" s="495" t="s">
        <v>961</v>
      </c>
      <c r="D41" s="225">
        <v>70109</v>
      </c>
      <c r="E41" s="225">
        <v>29285</v>
      </c>
      <c r="F41" s="225"/>
    </row>
    <row r="42" spans="2:6" x14ac:dyDescent="0.25">
      <c r="B42" s="495" t="s">
        <v>176</v>
      </c>
      <c r="C42" s="495" t="s">
        <v>962</v>
      </c>
      <c r="D42" s="225">
        <v>33470</v>
      </c>
      <c r="E42" s="225">
        <v>14433</v>
      </c>
      <c r="F42" s="225"/>
    </row>
    <row r="43" spans="2:6" x14ac:dyDescent="0.25">
      <c r="B43" s="495" t="s">
        <v>178</v>
      </c>
      <c r="C43" s="495" t="s">
        <v>963</v>
      </c>
      <c r="D43" s="225">
        <v>44517</v>
      </c>
      <c r="E43" s="225">
        <v>17872</v>
      </c>
      <c r="F43" s="225"/>
    </row>
    <row r="44" spans="2:6" x14ac:dyDescent="0.25">
      <c r="B44" s="495" t="s">
        <v>257</v>
      </c>
      <c r="C44" s="495" t="s">
        <v>964</v>
      </c>
      <c r="D44" s="225">
        <v>25307</v>
      </c>
      <c r="E44" s="225">
        <v>13088</v>
      </c>
      <c r="F44" s="225"/>
    </row>
    <row r="45" spans="2:6" x14ac:dyDescent="0.25">
      <c r="B45" s="495" t="s">
        <v>259</v>
      </c>
      <c r="C45" s="495" t="s">
        <v>965</v>
      </c>
      <c r="D45" s="225">
        <v>45333</v>
      </c>
      <c r="E45" s="225">
        <v>20655</v>
      </c>
      <c r="F45" s="225"/>
    </row>
    <row r="46" spans="2:6" x14ac:dyDescent="0.25">
      <c r="B46" s="495" t="s">
        <v>180</v>
      </c>
      <c r="C46" s="495" t="s">
        <v>966</v>
      </c>
      <c r="D46" s="225">
        <v>65517</v>
      </c>
      <c r="E46" s="225">
        <v>28498</v>
      </c>
      <c r="F46" s="225"/>
    </row>
    <row r="47" spans="2:6" x14ac:dyDescent="0.25">
      <c r="B47" s="495" t="s">
        <v>182</v>
      </c>
      <c r="C47" s="495" t="s">
        <v>967</v>
      </c>
      <c r="D47" s="225">
        <v>52003</v>
      </c>
      <c r="E47" s="225">
        <v>22080</v>
      </c>
      <c r="F47" s="225"/>
    </row>
    <row r="48" spans="2:6" x14ac:dyDescent="0.25">
      <c r="B48" s="495" t="s">
        <v>184</v>
      </c>
      <c r="C48" s="495" t="s">
        <v>968</v>
      </c>
      <c r="D48" s="225">
        <v>191447</v>
      </c>
      <c r="E48" s="225">
        <v>64589</v>
      </c>
      <c r="F48" s="225"/>
    </row>
    <row r="49" spans="2:6" x14ac:dyDescent="0.25">
      <c r="B49" s="495" t="s">
        <v>188</v>
      </c>
      <c r="C49" s="495" t="s">
        <v>969</v>
      </c>
      <c r="D49" s="225">
        <v>69708</v>
      </c>
      <c r="E49" s="225">
        <v>33514</v>
      </c>
      <c r="F49" s="225"/>
    </row>
    <row r="50" spans="2:6" x14ac:dyDescent="0.25">
      <c r="B50" s="495" t="s">
        <v>190</v>
      </c>
      <c r="C50" s="495" t="s">
        <v>970</v>
      </c>
      <c r="D50" s="225">
        <v>14600</v>
      </c>
      <c r="E50" s="225">
        <v>6532</v>
      </c>
      <c r="F50" s="225"/>
    </row>
    <row r="51" spans="2:6" x14ac:dyDescent="0.25">
      <c r="B51" s="495" t="s">
        <v>267</v>
      </c>
      <c r="C51" s="495" t="s">
        <v>971</v>
      </c>
      <c r="D51" s="225">
        <v>23424</v>
      </c>
      <c r="E51" s="225">
        <v>11037</v>
      </c>
      <c r="F51" s="225"/>
    </row>
    <row r="52" spans="2:6" x14ac:dyDescent="0.25">
      <c r="B52" s="495" t="s">
        <v>403</v>
      </c>
      <c r="C52" s="495" t="s">
        <v>972</v>
      </c>
      <c r="D52" s="225">
        <v>47975</v>
      </c>
      <c r="E52" s="225">
        <v>21337</v>
      </c>
      <c r="F52" s="225"/>
    </row>
    <row r="53" spans="2:6" x14ac:dyDescent="0.25">
      <c r="B53" s="495" t="s">
        <v>404</v>
      </c>
      <c r="C53" s="495" t="s">
        <v>973</v>
      </c>
      <c r="D53" s="225">
        <v>4378</v>
      </c>
      <c r="E53" s="225">
        <v>2491</v>
      </c>
      <c r="F53" s="225"/>
    </row>
    <row r="54" spans="2:6" x14ac:dyDescent="0.25">
      <c r="B54" s="495" t="s">
        <v>405</v>
      </c>
      <c r="C54" s="495" t="s">
        <v>974</v>
      </c>
      <c r="D54" s="225">
        <v>112615</v>
      </c>
      <c r="E54" s="225">
        <v>51145</v>
      </c>
      <c r="F54" s="225"/>
    </row>
    <row r="55" spans="2:6" x14ac:dyDescent="0.25">
      <c r="B55" s="495" t="s">
        <v>406</v>
      </c>
      <c r="C55" s="495" t="s">
        <v>975</v>
      </c>
      <c r="D55" s="225">
        <v>6421</v>
      </c>
      <c r="E55" s="225">
        <v>2969</v>
      </c>
      <c r="F55" s="225"/>
    </row>
    <row r="56" spans="2:6" x14ac:dyDescent="0.25">
      <c r="B56" s="495" t="s">
        <v>430</v>
      </c>
      <c r="C56" s="495" t="s">
        <v>976</v>
      </c>
      <c r="D56" s="225">
        <v>448</v>
      </c>
      <c r="E56" s="225">
        <v>181</v>
      </c>
      <c r="F56" s="225"/>
    </row>
    <row r="57" spans="2:6" x14ac:dyDescent="0.25">
      <c r="B57" s="495" t="s">
        <v>454</v>
      </c>
      <c r="C57" s="495" t="s">
        <v>977</v>
      </c>
      <c r="D57" s="225">
        <v>2339</v>
      </c>
      <c r="E57" s="225">
        <v>1196</v>
      </c>
      <c r="F57" s="225"/>
    </row>
    <row r="58" spans="2:6" x14ac:dyDescent="0.25">
      <c r="B58" s="495" t="s">
        <v>407</v>
      </c>
      <c r="C58" s="495" t="s">
        <v>978</v>
      </c>
      <c r="D58" s="225">
        <v>1202902</v>
      </c>
      <c r="E58" s="225">
        <v>603106</v>
      </c>
      <c r="F58" s="225"/>
    </row>
    <row r="59" spans="2:6" x14ac:dyDescent="0.25">
      <c r="B59" s="495" t="s">
        <v>408</v>
      </c>
      <c r="C59" s="495" t="s">
        <v>979</v>
      </c>
      <c r="D59" s="225">
        <v>148828</v>
      </c>
      <c r="E59" s="225">
        <v>77267</v>
      </c>
      <c r="F59" s="225"/>
    </row>
    <row r="60" spans="2:6" x14ac:dyDescent="0.25">
      <c r="B60" s="495" t="s">
        <v>409</v>
      </c>
      <c r="C60" s="495" t="s">
        <v>980</v>
      </c>
      <c r="D60" s="225">
        <v>70843</v>
      </c>
      <c r="E60" s="225">
        <v>32443</v>
      </c>
      <c r="F60" s="225"/>
    </row>
    <row r="61" spans="2:6" x14ac:dyDescent="0.25">
      <c r="B61" s="495" t="s">
        <v>410</v>
      </c>
      <c r="C61" s="495" t="s">
        <v>981</v>
      </c>
      <c r="D61" s="225">
        <v>198747</v>
      </c>
      <c r="E61" s="225">
        <v>86334</v>
      </c>
      <c r="F61" s="225"/>
    </row>
    <row r="62" spans="2:6" x14ac:dyDescent="0.25">
      <c r="B62" s="495" t="s">
        <v>411</v>
      </c>
      <c r="C62" s="495" t="s">
        <v>982</v>
      </c>
      <c r="D62" s="225">
        <v>105780</v>
      </c>
      <c r="E62" s="225">
        <v>46269</v>
      </c>
      <c r="F62" s="225"/>
    </row>
    <row r="63" spans="2:6" x14ac:dyDescent="0.25">
      <c r="B63" s="495" t="s">
        <v>412</v>
      </c>
      <c r="C63" s="495" t="s">
        <v>983</v>
      </c>
      <c r="D63" s="225">
        <v>5291</v>
      </c>
      <c r="E63" s="225">
        <v>2537</v>
      </c>
      <c r="F63" s="225"/>
    </row>
    <row r="64" spans="2:6" x14ac:dyDescent="0.25">
      <c r="B64" s="495" t="s">
        <v>413</v>
      </c>
      <c r="C64" s="495" t="s">
        <v>984</v>
      </c>
      <c r="D64" s="225">
        <v>228021</v>
      </c>
      <c r="E64" s="225">
        <v>125214</v>
      </c>
      <c r="F64" s="225"/>
    </row>
    <row r="65" spans="2:7" x14ac:dyDescent="0.25">
      <c r="B65" s="495" t="s">
        <v>414</v>
      </c>
      <c r="C65" s="495" t="s">
        <v>985</v>
      </c>
      <c r="D65" s="225">
        <v>22202</v>
      </c>
      <c r="E65" s="225">
        <v>9944</v>
      </c>
      <c r="F65" s="225"/>
    </row>
    <row r="66" spans="2:7" x14ac:dyDescent="0.25">
      <c r="B66" s="179" t="s">
        <v>387</v>
      </c>
      <c r="C66" s="179"/>
      <c r="D66" s="225">
        <v>3202337</v>
      </c>
      <c r="E66" s="225">
        <v>1515129</v>
      </c>
      <c r="F66" s="494"/>
      <c r="G66" s="494"/>
    </row>
  </sheetData>
  <mergeCells count="18">
    <mergeCell ref="A2:T2"/>
    <mergeCell ref="C4:D4"/>
    <mergeCell ref="I4:J4"/>
    <mergeCell ref="N4:O4"/>
    <mergeCell ref="C8:D9"/>
    <mergeCell ref="E8:E10"/>
    <mergeCell ref="F8:F10"/>
    <mergeCell ref="G8:J8"/>
    <mergeCell ref="K8:K10"/>
    <mergeCell ref="L8:L10"/>
    <mergeCell ref="F19:F20"/>
    <mergeCell ref="J22:K22"/>
    <mergeCell ref="M8:T8"/>
    <mergeCell ref="G9:G10"/>
    <mergeCell ref="H9:H10"/>
    <mergeCell ref="M9:O9"/>
    <mergeCell ref="P9:S9"/>
    <mergeCell ref="T9:T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41"/>
  <sheetViews>
    <sheetView topLeftCell="A13" workbookViewId="0">
      <pane xSplit="1" topLeftCell="B1" activePane="topRight" state="frozen"/>
      <selection activeCell="F62" sqref="F62:J62"/>
      <selection pane="topRight" activeCell="F62" sqref="F62:J62"/>
    </sheetView>
  </sheetViews>
  <sheetFormatPr defaultRowHeight="15" customHeight="1" x14ac:dyDescent="0.25"/>
  <cols>
    <col min="1" max="1" width="37.7109375" customWidth="1"/>
    <col min="3" max="3" width="12.140625" customWidth="1"/>
    <col min="4" max="8" width="9.140625" customWidth="1"/>
    <col min="9" max="9" width="16" customWidth="1"/>
    <col min="10" max="10" width="18.85546875" customWidth="1"/>
    <col min="11" max="12" width="9.140625" customWidth="1"/>
  </cols>
  <sheetData>
    <row r="2" spans="1:13" ht="15" customHeight="1" x14ac:dyDescent="0.25">
      <c r="A2" s="119" t="s">
        <v>286</v>
      </c>
    </row>
    <row r="3" spans="1:13" ht="15" customHeight="1" x14ac:dyDescent="0.25">
      <c r="A3" s="555"/>
      <c r="B3" s="557" t="s">
        <v>287</v>
      </c>
      <c r="C3" s="544" t="s">
        <v>288</v>
      </c>
      <c r="D3" s="546" t="s">
        <v>289</v>
      </c>
      <c r="E3" s="547"/>
      <c r="F3" s="547"/>
      <c r="G3" s="558"/>
      <c r="H3" s="544" t="s">
        <v>290</v>
      </c>
      <c r="I3" s="546" t="s">
        <v>291</v>
      </c>
      <c r="J3" s="547"/>
      <c r="K3" s="547"/>
      <c r="L3" s="547"/>
    </row>
    <row r="4" spans="1:13" ht="15" customHeight="1" x14ac:dyDescent="0.25">
      <c r="A4" s="555"/>
      <c r="B4" s="546"/>
      <c r="C4" s="544"/>
      <c r="D4" s="548" t="s">
        <v>293</v>
      </c>
      <c r="E4" s="548" t="s">
        <v>294</v>
      </c>
      <c r="F4" s="170" t="s">
        <v>295</v>
      </c>
      <c r="G4" s="170" t="s">
        <v>296</v>
      </c>
      <c r="H4" s="544"/>
      <c r="I4" s="171" t="s">
        <v>297</v>
      </c>
      <c r="J4" s="549" t="s">
        <v>298</v>
      </c>
      <c r="K4" s="550"/>
      <c r="L4" s="551" t="s">
        <v>300</v>
      </c>
      <c r="M4" s="121" t="s">
        <v>299</v>
      </c>
    </row>
    <row r="5" spans="1:13" ht="15" customHeight="1" x14ac:dyDescent="0.25">
      <c r="A5" s="556"/>
      <c r="B5" s="170"/>
      <c r="C5" s="545"/>
      <c r="D5" s="545"/>
      <c r="E5" s="545"/>
      <c r="F5" s="170" t="s">
        <v>300</v>
      </c>
      <c r="G5" s="170" t="s">
        <v>300</v>
      </c>
      <c r="H5" s="545"/>
      <c r="I5" s="170" t="s">
        <v>301</v>
      </c>
      <c r="J5" s="170" t="s">
        <v>302</v>
      </c>
      <c r="K5" s="170" t="s">
        <v>303</v>
      </c>
      <c r="L5" s="552"/>
      <c r="M5" s="121" t="s">
        <v>304</v>
      </c>
    </row>
    <row r="6" spans="1:13" ht="15" customHeight="1" x14ac:dyDescent="0.25">
      <c r="A6" s="168" t="s">
        <v>305</v>
      </c>
      <c r="B6" s="165">
        <v>86</v>
      </c>
      <c r="C6" s="166">
        <v>4.37205770690964</v>
      </c>
      <c r="D6" s="166">
        <v>66.953488372093005</v>
      </c>
      <c r="E6" s="166">
        <v>84.242867593269906</v>
      </c>
      <c r="F6" s="166">
        <v>87.754733994589699</v>
      </c>
      <c r="G6" s="166">
        <v>69.147286821705407</v>
      </c>
      <c r="H6" s="166">
        <v>1317</v>
      </c>
      <c r="I6" s="165">
        <v>1283</v>
      </c>
      <c r="J6" s="165">
        <v>1213</v>
      </c>
      <c r="K6" s="165">
        <v>52</v>
      </c>
      <c r="L6" s="164">
        <v>38.536942209217301</v>
      </c>
      <c r="M6" s="172">
        <v>1205</v>
      </c>
    </row>
    <row r="7" spans="1:13" ht="15" customHeight="1" x14ac:dyDescent="0.25">
      <c r="A7" s="168" t="s">
        <v>306</v>
      </c>
      <c r="B7" s="165">
        <v>113</v>
      </c>
      <c r="C7" s="166">
        <v>9.7444655281467405</v>
      </c>
      <c r="D7" s="166">
        <v>68.168141592920406</v>
      </c>
      <c r="E7" s="166">
        <v>82.112781153395204</v>
      </c>
      <c r="F7" s="166">
        <v>84.587950579544</v>
      </c>
      <c r="G7" s="166">
        <v>69.411764705882305</v>
      </c>
      <c r="H7" s="166">
        <v>790.5</v>
      </c>
      <c r="I7" s="165">
        <v>738</v>
      </c>
      <c r="J7" s="165">
        <v>662</v>
      </c>
      <c r="K7" s="165">
        <v>79</v>
      </c>
      <c r="L7" s="164">
        <v>16.853213943076401</v>
      </c>
      <c r="M7" s="172">
        <v>731</v>
      </c>
    </row>
    <row r="8" spans="1:13" ht="15" customHeight="1" x14ac:dyDescent="0.25">
      <c r="A8" s="168" t="s">
        <v>307</v>
      </c>
      <c r="B8" s="165">
        <v>115</v>
      </c>
      <c r="C8" s="166">
        <v>47.761038961038999</v>
      </c>
      <c r="D8" s="166">
        <v>79.947826086956496</v>
      </c>
      <c r="E8" s="166">
        <v>88.830917874396107</v>
      </c>
      <c r="F8" s="166">
        <v>88.830917874396107</v>
      </c>
      <c r="G8" s="167"/>
      <c r="H8" s="166">
        <v>192.5</v>
      </c>
      <c r="I8" s="165">
        <v>108</v>
      </c>
      <c r="J8" s="165">
        <v>167</v>
      </c>
      <c r="K8" s="165">
        <v>3</v>
      </c>
      <c r="L8" s="164">
        <v>3.7198067632850198</v>
      </c>
      <c r="M8" s="172">
        <v>188</v>
      </c>
    </row>
    <row r="9" spans="1:13" ht="15" customHeight="1" x14ac:dyDescent="0.25">
      <c r="A9" s="168" t="s">
        <v>308</v>
      </c>
      <c r="B9" s="165">
        <v>72</v>
      </c>
      <c r="C9" s="166">
        <v>7.9885714285714302</v>
      </c>
      <c r="D9" s="166">
        <v>58.25</v>
      </c>
      <c r="E9" s="166">
        <v>83.829702178692798</v>
      </c>
      <c r="F9" s="166">
        <v>84.818407399052603</v>
      </c>
      <c r="G9" s="166">
        <v>76.140350877193001</v>
      </c>
      <c r="H9" s="166">
        <v>525</v>
      </c>
      <c r="I9" s="165">
        <v>501</v>
      </c>
      <c r="J9" s="165">
        <v>421</v>
      </c>
      <c r="K9" s="165">
        <v>16</v>
      </c>
      <c r="L9" s="164">
        <v>20.987407555466699</v>
      </c>
      <c r="M9" s="173">
        <v>501</v>
      </c>
    </row>
    <row r="10" spans="1:13" ht="15" customHeight="1" x14ac:dyDescent="0.25">
      <c r="A10" s="168" t="s">
        <v>309</v>
      </c>
      <c r="B10" s="165">
        <v>40</v>
      </c>
      <c r="C10" s="166">
        <v>8.1265377855887504</v>
      </c>
      <c r="D10" s="166">
        <v>57.8</v>
      </c>
      <c r="E10" s="166">
        <v>64.599050013970398</v>
      </c>
      <c r="F10" s="166">
        <v>64.599050013970398</v>
      </c>
      <c r="G10" s="167"/>
      <c r="H10" s="166">
        <v>284.5</v>
      </c>
      <c r="I10" s="165">
        <v>288</v>
      </c>
      <c r="J10" s="165">
        <v>275</v>
      </c>
      <c r="K10" s="165">
        <v>0</v>
      </c>
      <c r="L10" s="164">
        <v>15.898295613299799</v>
      </c>
      <c r="M10" s="173">
        <v>260</v>
      </c>
    </row>
    <row r="11" spans="1:13" ht="15" customHeight="1" x14ac:dyDescent="0.25">
      <c r="A11" s="168" t="s">
        <v>310</v>
      </c>
      <c r="B11" s="165">
        <v>93</v>
      </c>
      <c r="C11" s="166">
        <v>5.3982589771490703</v>
      </c>
      <c r="D11" s="166">
        <v>53.344086021505397</v>
      </c>
      <c r="E11" s="166">
        <v>74.668874172185397</v>
      </c>
      <c r="F11" s="166">
        <v>73.740143983544698</v>
      </c>
      <c r="G11" s="166">
        <v>81.358024691357997</v>
      </c>
      <c r="H11" s="166">
        <v>919</v>
      </c>
      <c r="I11" s="165">
        <v>874</v>
      </c>
      <c r="J11" s="165">
        <v>829</v>
      </c>
      <c r="K11" s="165">
        <v>7</v>
      </c>
      <c r="L11" s="164">
        <v>27.6640577965081</v>
      </c>
      <c r="M11" s="173">
        <v>868</v>
      </c>
    </row>
    <row r="12" spans="1:13" ht="15" customHeight="1" x14ac:dyDescent="0.25">
      <c r="A12" s="168" t="s">
        <v>311</v>
      </c>
      <c r="B12" s="165">
        <v>56</v>
      </c>
      <c r="C12" s="166">
        <v>6.4122287968441798</v>
      </c>
      <c r="D12" s="166">
        <v>58.053571428571402</v>
      </c>
      <c r="E12" s="166">
        <v>65.033006601320295</v>
      </c>
      <c r="F12" s="166">
        <v>69.178454842219793</v>
      </c>
      <c r="G12" s="166">
        <v>53.514739229024897</v>
      </c>
      <c r="H12" s="166">
        <v>507</v>
      </c>
      <c r="I12" s="165">
        <v>497</v>
      </c>
      <c r="J12" s="165">
        <v>465</v>
      </c>
      <c r="K12" s="165">
        <v>3</v>
      </c>
      <c r="L12" s="164">
        <v>20.284056811362301</v>
      </c>
      <c r="M12" s="173">
        <v>475</v>
      </c>
    </row>
    <row r="13" spans="1:13" ht="15" customHeight="1" x14ac:dyDescent="0.25">
      <c r="A13" s="168" t="s">
        <v>312</v>
      </c>
      <c r="B13" s="165">
        <v>75</v>
      </c>
      <c r="C13" s="166">
        <v>6.3382013835511097</v>
      </c>
      <c r="D13" s="166">
        <v>54.973333333333301</v>
      </c>
      <c r="E13" s="166">
        <v>77.267616191904096</v>
      </c>
      <c r="F13" s="166">
        <v>74.309513371328407</v>
      </c>
      <c r="G13" s="166">
        <v>94.702842377261007</v>
      </c>
      <c r="H13" s="166">
        <v>650.5</v>
      </c>
      <c r="I13" s="165">
        <v>646</v>
      </c>
      <c r="J13" s="165">
        <v>549</v>
      </c>
      <c r="K13" s="165">
        <v>1</v>
      </c>
      <c r="L13" s="164">
        <v>24.3815592203898</v>
      </c>
      <c r="M13" s="173">
        <v>619</v>
      </c>
    </row>
    <row r="14" spans="1:13" ht="15" customHeight="1" x14ac:dyDescent="0.25">
      <c r="A14" s="168" t="s">
        <v>313</v>
      </c>
      <c r="B14" s="165">
        <v>32</v>
      </c>
      <c r="C14" s="166">
        <v>9.7255717255717293</v>
      </c>
      <c r="D14" s="166">
        <v>73.09375</v>
      </c>
      <c r="E14" s="166">
        <v>91.118036618621005</v>
      </c>
      <c r="F14" s="166">
        <v>89.117487818083404</v>
      </c>
      <c r="G14" s="166">
        <v>96.25</v>
      </c>
      <c r="H14" s="166">
        <v>240.5</v>
      </c>
      <c r="I14" s="165">
        <v>209</v>
      </c>
      <c r="J14" s="165">
        <v>207</v>
      </c>
      <c r="K14" s="165">
        <v>2</v>
      </c>
      <c r="L14" s="164">
        <v>18.737826256330301</v>
      </c>
      <c r="M14" s="173">
        <v>236</v>
      </c>
    </row>
    <row r="15" spans="1:13" ht="15" customHeight="1" x14ac:dyDescent="0.25">
      <c r="A15" s="168" t="s">
        <v>314</v>
      </c>
      <c r="B15" s="165">
        <v>65</v>
      </c>
      <c r="C15" s="166">
        <v>3.8254649499284699</v>
      </c>
      <c r="D15" s="166">
        <v>41.138461538461499</v>
      </c>
      <c r="E15" s="166">
        <v>53.034510115033697</v>
      </c>
      <c r="F15" s="166">
        <v>51.067919692439098</v>
      </c>
      <c r="G15" s="166">
        <v>78.6111111111111</v>
      </c>
      <c r="H15" s="166">
        <v>699</v>
      </c>
      <c r="I15" s="165">
        <v>702</v>
      </c>
      <c r="J15" s="165">
        <v>691</v>
      </c>
      <c r="K15" s="165">
        <v>0</v>
      </c>
      <c r="L15" s="164">
        <v>27.727092423641398</v>
      </c>
      <c r="M15" s="173">
        <v>667</v>
      </c>
    </row>
    <row r="16" spans="1:13" ht="15" customHeight="1" x14ac:dyDescent="0.25">
      <c r="A16" s="168" t="s">
        <v>418</v>
      </c>
      <c r="B16" s="165">
        <v>21</v>
      </c>
      <c r="C16" s="167" t="s">
        <v>419</v>
      </c>
      <c r="D16" s="166">
        <v>0</v>
      </c>
      <c r="E16" s="167" t="s">
        <v>419</v>
      </c>
      <c r="F16" s="167" t="s">
        <v>419</v>
      </c>
      <c r="G16" s="167"/>
      <c r="H16" s="166">
        <v>0</v>
      </c>
      <c r="I16" s="165">
        <v>0</v>
      </c>
      <c r="J16" s="165">
        <v>0</v>
      </c>
      <c r="K16" s="165">
        <v>0</v>
      </c>
      <c r="L16" s="169" t="s">
        <v>419</v>
      </c>
      <c r="M16" s="173">
        <v>0</v>
      </c>
    </row>
    <row r="17" spans="1:16" ht="15" customHeight="1" x14ac:dyDescent="0.25">
      <c r="A17" s="168" t="s">
        <v>317</v>
      </c>
      <c r="B17" s="165">
        <v>41</v>
      </c>
      <c r="C17" s="166">
        <v>5.8796992481202999</v>
      </c>
      <c r="D17" s="166">
        <v>66.756097560975604</v>
      </c>
      <c r="E17" s="166">
        <v>77.142051860202898</v>
      </c>
      <c r="F17" s="166">
        <v>73.372172721041807</v>
      </c>
      <c r="G17" s="166">
        <v>94.603174603174594</v>
      </c>
      <c r="H17" s="166">
        <v>465.5</v>
      </c>
      <c r="I17" s="165">
        <v>468</v>
      </c>
      <c r="J17" s="165">
        <v>452</v>
      </c>
      <c r="K17" s="165">
        <v>1</v>
      </c>
      <c r="L17" s="164">
        <v>26.240135287485899</v>
      </c>
      <c r="M17" s="173">
        <v>443</v>
      </c>
    </row>
    <row r="18" spans="1:16" ht="15" customHeight="1" x14ac:dyDescent="0.25">
      <c r="A18" s="168" t="s">
        <v>318</v>
      </c>
      <c r="B18" s="165">
        <v>17</v>
      </c>
      <c r="C18" s="166">
        <v>6.6559999999999997</v>
      </c>
      <c r="D18" s="166">
        <v>73.411764705882305</v>
      </c>
      <c r="E18" s="166">
        <v>81.568627450980401</v>
      </c>
      <c r="F18" s="167"/>
      <c r="G18" s="166">
        <v>89.572649572649595</v>
      </c>
      <c r="H18" s="166">
        <v>187.5</v>
      </c>
      <c r="I18" s="165">
        <v>122</v>
      </c>
      <c r="J18" s="165">
        <v>58</v>
      </c>
      <c r="K18" s="165">
        <v>57</v>
      </c>
      <c r="L18" s="164">
        <v>24.509803921568601</v>
      </c>
      <c r="M18" s="173">
        <v>179</v>
      </c>
    </row>
    <row r="19" spans="1:16" ht="15" customHeight="1" x14ac:dyDescent="0.25">
      <c r="A19" s="168" t="s">
        <v>319</v>
      </c>
      <c r="B19" s="165">
        <v>18</v>
      </c>
      <c r="C19" s="166">
        <v>3.2045454545454501</v>
      </c>
      <c r="D19" s="166">
        <v>31.3333333333333</v>
      </c>
      <c r="E19" s="166">
        <v>38.211382113821102</v>
      </c>
      <c r="F19" s="166">
        <v>38.211382113821102</v>
      </c>
      <c r="G19" s="167"/>
      <c r="H19" s="166">
        <v>176</v>
      </c>
      <c r="I19" s="165">
        <v>176</v>
      </c>
      <c r="J19" s="165">
        <v>162</v>
      </c>
      <c r="K19" s="165">
        <v>6</v>
      </c>
      <c r="L19" s="164">
        <v>23.848238482384801</v>
      </c>
      <c r="M19" s="173">
        <v>76</v>
      </c>
    </row>
    <row r="20" spans="1:16" ht="15" customHeight="1" x14ac:dyDescent="0.25">
      <c r="A20" s="168" t="s">
        <v>320</v>
      </c>
      <c r="B20" s="165">
        <v>41</v>
      </c>
      <c r="C20" s="166">
        <v>4.6601941747572804</v>
      </c>
      <c r="D20" s="166">
        <v>52.682926829268297</v>
      </c>
      <c r="E20" s="166">
        <v>79.062957540263497</v>
      </c>
      <c r="F20" s="166">
        <v>76.239316239316196</v>
      </c>
      <c r="G20" s="166">
        <v>95.918367346938794</v>
      </c>
      <c r="H20" s="166">
        <v>463.5</v>
      </c>
      <c r="I20" s="165">
        <v>462</v>
      </c>
      <c r="J20" s="165">
        <v>449</v>
      </c>
      <c r="K20" s="165">
        <v>0</v>
      </c>
      <c r="L20" s="164">
        <v>33.931185944363101</v>
      </c>
      <c r="M20" s="173">
        <v>429</v>
      </c>
    </row>
    <row r="21" spans="1:16" ht="15" customHeight="1" x14ac:dyDescent="0.25">
      <c r="A21" s="168" t="s">
        <v>321</v>
      </c>
      <c r="B21" s="165">
        <v>32</v>
      </c>
      <c r="C21" s="166">
        <v>11.4606741573034</v>
      </c>
      <c r="D21" s="166">
        <v>63.75</v>
      </c>
      <c r="E21" s="166">
        <v>71.629213483146103</v>
      </c>
      <c r="F21" s="166">
        <v>71.629213483146103</v>
      </c>
      <c r="G21" s="167"/>
      <c r="H21" s="166">
        <v>178</v>
      </c>
      <c r="I21" s="165">
        <v>74</v>
      </c>
      <c r="J21" s="165">
        <v>150</v>
      </c>
      <c r="K21" s="165">
        <v>0</v>
      </c>
      <c r="L21" s="164">
        <v>12.5</v>
      </c>
      <c r="M21" s="173">
        <v>185</v>
      </c>
    </row>
    <row r="22" spans="1:16" ht="15" customHeight="1" x14ac:dyDescent="0.25">
      <c r="A22" s="163" t="s">
        <v>322</v>
      </c>
      <c r="B22" s="161">
        <v>917</v>
      </c>
      <c r="C22" s="162">
        <v>7.8241415929203502</v>
      </c>
      <c r="D22" s="162">
        <v>60.259541984732799</v>
      </c>
      <c r="E22" s="162">
        <v>76.886044246556295</v>
      </c>
      <c r="F22" s="162">
        <v>76.805347023780698</v>
      </c>
      <c r="G22" s="162">
        <v>78.210889330128495</v>
      </c>
      <c r="H22" s="162">
        <v>7062.5</v>
      </c>
      <c r="I22" s="161">
        <v>7148</v>
      </c>
      <c r="J22" s="161">
        <v>6750</v>
      </c>
      <c r="K22" s="161">
        <v>227</v>
      </c>
      <c r="L22" s="160">
        <v>21.138166133296199</v>
      </c>
      <c r="M22" s="160">
        <v>6505</v>
      </c>
    </row>
    <row r="26" spans="1:16" ht="15" customHeight="1" x14ac:dyDescent="0.25">
      <c r="B26" s="178"/>
      <c r="C26" s="174" t="s">
        <v>429</v>
      </c>
      <c r="D26" s="178"/>
      <c r="E26" s="178"/>
      <c r="F26" s="184"/>
      <c r="G26" s="559"/>
      <c r="H26" s="559"/>
      <c r="K26" s="176"/>
      <c r="L26" s="176"/>
      <c r="M26" s="176"/>
      <c r="N26" s="176"/>
      <c r="O26" s="176"/>
      <c r="P26" s="176"/>
    </row>
    <row r="27" spans="1:16" ht="15" customHeight="1" x14ac:dyDescent="0.25">
      <c r="B27" s="178"/>
      <c r="C27" s="180" t="s">
        <v>427</v>
      </c>
      <c r="D27" s="179"/>
      <c r="E27" s="179"/>
      <c r="K27" s="176"/>
      <c r="L27" s="176"/>
      <c r="M27" s="176"/>
      <c r="N27" s="176"/>
      <c r="O27" s="176"/>
      <c r="P27" s="176"/>
    </row>
    <row r="28" spans="1:16" ht="15" customHeight="1" x14ac:dyDescent="0.25">
      <c r="B28" s="174" t="s">
        <v>392</v>
      </c>
      <c r="C28" s="175" t="s">
        <v>393</v>
      </c>
      <c r="D28" s="175"/>
      <c r="E28" s="175"/>
      <c r="K28" s="176"/>
      <c r="L28" s="176"/>
      <c r="M28" s="176"/>
      <c r="N28" s="176"/>
      <c r="O28" s="176"/>
      <c r="P28" s="176"/>
    </row>
    <row r="29" spans="1:16" ht="15" customHeight="1" x14ac:dyDescent="0.25">
      <c r="B29" s="175" t="s">
        <v>394</v>
      </c>
      <c r="C29" s="177">
        <v>49662</v>
      </c>
      <c r="D29" s="177"/>
      <c r="E29" s="177"/>
      <c r="I29" s="184" t="s">
        <v>434</v>
      </c>
      <c r="J29" s="184" t="s">
        <v>433</v>
      </c>
      <c r="K29" s="176"/>
      <c r="L29" s="176"/>
      <c r="M29" s="176"/>
      <c r="N29" s="176"/>
      <c r="O29" s="176"/>
      <c r="P29" s="176"/>
    </row>
    <row r="30" spans="1:16" ht="15" customHeight="1" x14ac:dyDescent="0.25">
      <c r="B30" s="175" t="s">
        <v>395</v>
      </c>
      <c r="C30" s="177">
        <v>77555</v>
      </c>
      <c r="D30" s="177"/>
      <c r="E30" s="177"/>
      <c r="F30" s="559" t="s">
        <v>354</v>
      </c>
      <c r="G30" s="559"/>
      <c r="H30" s="184" t="s">
        <v>355</v>
      </c>
      <c r="I30" s="185" t="s">
        <v>432</v>
      </c>
      <c r="J30" s="185" t="s">
        <v>432</v>
      </c>
      <c r="K30" s="176"/>
      <c r="L30" s="176"/>
      <c r="M30" s="176"/>
      <c r="N30" s="176"/>
      <c r="O30" s="176"/>
      <c r="P30" s="176"/>
    </row>
    <row r="31" spans="1:16" ht="15" customHeight="1" x14ac:dyDescent="0.25">
      <c r="B31" s="175" t="s">
        <v>396</v>
      </c>
      <c r="C31" s="177">
        <v>21026</v>
      </c>
      <c r="D31" s="177"/>
      <c r="E31" s="177"/>
      <c r="F31" s="559" t="s">
        <v>357</v>
      </c>
      <c r="G31" s="559"/>
      <c r="H31" s="559"/>
      <c r="I31" s="183">
        <v>12867</v>
      </c>
      <c r="J31" s="183">
        <v>8194</v>
      </c>
      <c r="K31" s="176"/>
      <c r="L31" s="176"/>
      <c r="M31" s="176"/>
      <c r="N31" s="176"/>
      <c r="O31" s="176"/>
      <c r="P31" s="176"/>
    </row>
    <row r="32" spans="1:16" ht="15" customHeight="1" x14ac:dyDescent="0.25">
      <c r="B32" s="175" t="s">
        <v>397</v>
      </c>
      <c r="C32" s="177">
        <v>44144</v>
      </c>
      <c r="D32" s="177"/>
      <c r="E32" s="177"/>
      <c r="F32" s="559" t="s">
        <v>358</v>
      </c>
      <c r="G32" s="559"/>
      <c r="H32" s="559"/>
      <c r="I32" s="183">
        <v>26742</v>
      </c>
      <c r="J32" s="183">
        <v>12643</v>
      </c>
      <c r="K32" s="176"/>
      <c r="L32" s="176"/>
      <c r="M32" s="176"/>
      <c r="N32" s="176"/>
      <c r="O32" s="176"/>
      <c r="P32" s="176"/>
    </row>
    <row r="33" spans="2:16" ht="15" customHeight="1" x14ac:dyDescent="0.25">
      <c r="B33" s="175" t="s">
        <v>398</v>
      </c>
      <c r="C33" s="177">
        <v>106</v>
      </c>
      <c r="D33" s="177"/>
      <c r="E33" s="177"/>
      <c r="F33" s="559" t="s">
        <v>359</v>
      </c>
      <c r="G33" s="559"/>
      <c r="H33" s="559"/>
      <c r="I33" s="183">
        <v>12522</v>
      </c>
      <c r="J33" s="183">
        <v>6917</v>
      </c>
      <c r="K33" s="176"/>
      <c r="L33" s="176"/>
      <c r="M33" s="176"/>
      <c r="N33" s="176"/>
      <c r="O33" s="176"/>
      <c r="P33" s="176"/>
    </row>
    <row r="34" spans="2:16" ht="15" customHeight="1" x14ac:dyDescent="0.25">
      <c r="B34" s="175" t="s">
        <v>399</v>
      </c>
      <c r="C34" s="177">
        <v>33369</v>
      </c>
      <c r="D34" s="177"/>
      <c r="E34" s="177"/>
      <c r="F34" s="559" t="s">
        <v>360</v>
      </c>
      <c r="G34" s="559"/>
      <c r="H34" s="559"/>
      <c r="I34" s="183">
        <v>106</v>
      </c>
      <c r="J34" s="183">
        <v>94</v>
      </c>
      <c r="K34" s="176"/>
      <c r="L34" s="176"/>
      <c r="M34" s="176"/>
      <c r="N34" s="176"/>
      <c r="O34" s="176"/>
      <c r="P34" s="176"/>
    </row>
    <row r="35" spans="2:16" ht="15" customHeight="1" x14ac:dyDescent="0.25">
      <c r="B35" s="175" t="s">
        <v>400</v>
      </c>
      <c r="C35" s="177">
        <v>6717</v>
      </c>
      <c r="D35" s="177"/>
      <c r="E35" s="177"/>
      <c r="F35" s="559" t="s">
        <v>361</v>
      </c>
      <c r="G35" s="559"/>
      <c r="H35" s="559"/>
      <c r="I35" s="183">
        <v>8208</v>
      </c>
      <c r="J35" s="183">
        <v>3536</v>
      </c>
      <c r="K35" s="176"/>
      <c r="L35" s="176"/>
      <c r="M35" s="176"/>
      <c r="N35" s="176"/>
      <c r="O35" s="176"/>
      <c r="P35" s="176"/>
    </row>
    <row r="36" spans="2:16" ht="15" customHeight="1" x14ac:dyDescent="0.25">
      <c r="B36" s="175" t="s">
        <v>401</v>
      </c>
      <c r="C36" s="177">
        <v>2442</v>
      </c>
      <c r="D36" s="177"/>
      <c r="E36" s="177"/>
      <c r="F36" s="559" t="s">
        <v>362</v>
      </c>
      <c r="G36" s="559"/>
      <c r="H36" s="559"/>
      <c r="I36" s="183">
        <v>3130</v>
      </c>
      <c r="J36" s="183">
        <v>1495</v>
      </c>
      <c r="K36" s="176"/>
      <c r="L36" s="176"/>
      <c r="M36" s="176"/>
      <c r="N36" s="176"/>
      <c r="O36" s="176"/>
      <c r="P36" s="176"/>
    </row>
    <row r="37" spans="2:16" ht="15" customHeight="1" x14ac:dyDescent="0.25">
      <c r="B37" s="175" t="s">
        <v>402</v>
      </c>
      <c r="C37" s="177">
        <v>774</v>
      </c>
      <c r="D37" s="177"/>
      <c r="E37" s="177"/>
      <c r="F37" s="559" t="s">
        <v>363</v>
      </c>
      <c r="G37" s="559"/>
      <c r="H37" s="559"/>
      <c r="I37" s="183">
        <v>722</v>
      </c>
      <c r="J37" s="183">
        <v>203</v>
      </c>
      <c r="K37" s="176"/>
      <c r="L37" s="176"/>
      <c r="M37" s="176"/>
      <c r="N37" s="176"/>
      <c r="O37" s="176"/>
      <c r="P37" s="176"/>
    </row>
    <row r="38" spans="2:16" ht="15" customHeight="1" x14ac:dyDescent="0.25">
      <c r="B38" s="175" t="s">
        <v>175</v>
      </c>
      <c r="C38" s="177">
        <v>45160</v>
      </c>
      <c r="D38" s="177"/>
      <c r="E38" s="177"/>
      <c r="F38" s="559" t="s">
        <v>364</v>
      </c>
      <c r="G38" s="559"/>
      <c r="H38" s="559"/>
      <c r="I38" s="183">
        <v>697</v>
      </c>
      <c r="J38" s="183">
        <v>151</v>
      </c>
      <c r="K38" s="176"/>
      <c r="L38" s="176"/>
      <c r="M38" s="176"/>
      <c r="N38" s="176"/>
      <c r="O38" s="176"/>
      <c r="P38" s="176"/>
    </row>
    <row r="39" spans="2:16" ht="15" customHeight="1" x14ac:dyDescent="0.25">
      <c r="B39" s="175" t="s">
        <v>176</v>
      </c>
      <c r="C39" s="177">
        <v>23684</v>
      </c>
      <c r="D39" s="177"/>
      <c r="E39" s="177"/>
      <c r="F39" s="559" t="s">
        <v>366</v>
      </c>
      <c r="G39" s="559"/>
      <c r="H39" s="559"/>
      <c r="I39" s="183">
        <v>9162</v>
      </c>
      <c r="J39" s="183">
        <v>4405</v>
      </c>
      <c r="K39" s="176"/>
      <c r="L39" s="176"/>
      <c r="M39" s="176"/>
      <c r="N39" s="176"/>
      <c r="O39" s="176"/>
      <c r="P39" s="176"/>
    </row>
    <row r="40" spans="2:16" ht="15" customHeight="1" x14ac:dyDescent="0.25">
      <c r="B40" s="175" t="s">
        <v>178</v>
      </c>
      <c r="C40" s="177">
        <v>31519</v>
      </c>
      <c r="D40" s="177"/>
      <c r="E40" s="177"/>
      <c r="F40" s="559" t="s">
        <v>367</v>
      </c>
      <c r="G40" s="559"/>
      <c r="H40" s="559"/>
      <c r="I40" s="183">
        <v>3654</v>
      </c>
      <c r="J40" s="183">
        <v>1828</v>
      </c>
      <c r="K40" s="176"/>
      <c r="L40" s="176"/>
      <c r="M40" s="176"/>
      <c r="N40" s="176"/>
      <c r="O40" s="176"/>
      <c r="P40" s="176"/>
    </row>
    <row r="41" spans="2:16" ht="15" customHeight="1" x14ac:dyDescent="0.25">
      <c r="B41" s="175" t="s">
        <v>257</v>
      </c>
      <c r="C41" s="177">
        <v>16160</v>
      </c>
      <c r="D41" s="177"/>
      <c r="E41" s="177"/>
      <c r="F41" s="559" t="s">
        <v>368</v>
      </c>
      <c r="G41" s="559"/>
      <c r="H41" s="559"/>
      <c r="I41" s="183">
        <v>5965</v>
      </c>
      <c r="J41" s="183">
        <v>3846</v>
      </c>
      <c r="K41" s="176"/>
      <c r="L41" s="176"/>
      <c r="M41" s="176"/>
      <c r="N41" s="176"/>
      <c r="O41" s="176"/>
      <c r="P41" s="176"/>
    </row>
    <row r="42" spans="2:16" ht="15" customHeight="1" x14ac:dyDescent="0.25">
      <c r="B42" s="175" t="s">
        <v>259</v>
      </c>
      <c r="C42" s="177">
        <v>27820</v>
      </c>
      <c r="D42" s="177"/>
      <c r="E42" s="177"/>
      <c r="F42" s="559" t="s">
        <v>369</v>
      </c>
      <c r="G42" s="559"/>
      <c r="H42" s="559"/>
      <c r="I42" s="183">
        <v>2655</v>
      </c>
      <c r="J42" s="183">
        <v>1640</v>
      </c>
      <c r="K42" s="176"/>
      <c r="L42" s="176"/>
      <c r="M42" s="176"/>
      <c r="N42" s="176"/>
      <c r="O42" s="176"/>
      <c r="P42" s="176"/>
    </row>
    <row r="43" spans="2:16" ht="15" customHeight="1" x14ac:dyDescent="0.25">
      <c r="B43" s="175" t="s">
        <v>180</v>
      </c>
      <c r="C43" s="177">
        <v>30547</v>
      </c>
      <c r="D43" s="177"/>
      <c r="E43" s="177"/>
      <c r="F43" s="559" t="s">
        <v>370</v>
      </c>
      <c r="G43" s="559"/>
      <c r="H43" s="559"/>
      <c r="I43" s="183">
        <v>4780</v>
      </c>
      <c r="J43" s="183">
        <v>2796</v>
      </c>
      <c r="K43" s="176"/>
      <c r="L43" s="176"/>
      <c r="M43" s="176"/>
      <c r="N43" s="176"/>
      <c r="O43" s="176"/>
      <c r="P43" s="176"/>
    </row>
    <row r="44" spans="2:16" ht="15" customHeight="1" x14ac:dyDescent="0.25">
      <c r="B44" s="175" t="s">
        <v>182</v>
      </c>
      <c r="C44" s="177">
        <v>35700</v>
      </c>
      <c r="D44" s="177"/>
      <c r="E44" s="177"/>
      <c r="F44" s="559" t="s">
        <v>371</v>
      </c>
      <c r="G44" s="559"/>
      <c r="H44" s="559"/>
      <c r="I44" s="183">
        <v>6994</v>
      </c>
      <c r="J44" s="183">
        <v>4431</v>
      </c>
      <c r="K44" s="176"/>
      <c r="L44" s="176"/>
      <c r="M44" s="176"/>
      <c r="N44" s="176"/>
      <c r="O44" s="176"/>
      <c r="P44" s="176"/>
    </row>
    <row r="45" spans="2:16" ht="15" customHeight="1" x14ac:dyDescent="0.25">
      <c r="B45" s="175" t="s">
        <v>188</v>
      </c>
      <c r="C45" s="177">
        <v>33019</v>
      </c>
      <c r="D45" s="177"/>
      <c r="E45" s="177"/>
      <c r="F45" s="559" t="s">
        <v>372</v>
      </c>
      <c r="G45" s="559"/>
      <c r="H45" s="559"/>
      <c r="I45" s="183">
        <v>8652</v>
      </c>
      <c r="J45" s="183">
        <v>4159</v>
      </c>
      <c r="K45" s="176"/>
      <c r="L45" s="176"/>
      <c r="M45" s="176"/>
      <c r="N45" s="176"/>
      <c r="O45" s="176"/>
      <c r="P45" s="176"/>
    </row>
    <row r="46" spans="2:16" ht="15" customHeight="1" x14ac:dyDescent="0.25">
      <c r="B46" s="175" t="s">
        <v>190</v>
      </c>
      <c r="C46" s="177">
        <v>9356</v>
      </c>
      <c r="D46" s="177"/>
      <c r="E46" s="177"/>
      <c r="F46" s="559" t="s">
        <v>373</v>
      </c>
      <c r="G46" s="559"/>
      <c r="H46" s="559"/>
      <c r="I46" s="183">
        <v>2077</v>
      </c>
      <c r="J46" s="183">
        <v>1652</v>
      </c>
      <c r="K46" s="176"/>
      <c r="L46" s="176"/>
      <c r="M46" s="176"/>
      <c r="N46" s="176"/>
      <c r="O46" s="176"/>
      <c r="P46" s="176"/>
    </row>
    <row r="47" spans="2:16" ht="15" customHeight="1" x14ac:dyDescent="0.25">
      <c r="B47" s="175" t="s">
        <v>267</v>
      </c>
      <c r="C47" s="177">
        <v>11242</v>
      </c>
      <c r="D47" s="177"/>
      <c r="E47" s="177"/>
      <c r="F47" s="559" t="s">
        <v>374</v>
      </c>
      <c r="G47" s="559"/>
      <c r="H47" s="559"/>
      <c r="I47" s="183">
        <v>3263</v>
      </c>
      <c r="J47" s="183">
        <v>1243</v>
      </c>
      <c r="K47" s="176"/>
      <c r="L47" s="176"/>
      <c r="M47" s="176"/>
      <c r="N47" s="176"/>
      <c r="O47" s="176"/>
      <c r="P47" s="176"/>
    </row>
    <row r="48" spans="2:16" ht="15" customHeight="1" x14ac:dyDescent="0.25">
      <c r="B48" s="175" t="s">
        <v>403</v>
      </c>
      <c r="C48" s="177">
        <v>26984</v>
      </c>
      <c r="D48" s="177"/>
      <c r="E48" s="177"/>
      <c r="F48" s="559" t="s">
        <v>375</v>
      </c>
      <c r="G48" s="559"/>
      <c r="H48" s="559"/>
      <c r="I48" s="183">
        <v>6415</v>
      </c>
      <c r="J48" s="183">
        <v>3333</v>
      </c>
      <c r="K48" s="176"/>
      <c r="L48" s="176"/>
      <c r="M48" s="176"/>
      <c r="N48" s="176"/>
      <c r="O48" s="176"/>
      <c r="P48" s="176"/>
    </row>
    <row r="49" spans="2:16" ht="15" customHeight="1" x14ac:dyDescent="0.25">
      <c r="B49" s="175" t="s">
        <v>404</v>
      </c>
      <c r="C49" s="177">
        <v>2559</v>
      </c>
      <c r="D49" s="177"/>
      <c r="E49" s="177"/>
      <c r="F49" s="559" t="s">
        <v>376</v>
      </c>
      <c r="G49" s="559"/>
      <c r="H49" s="559"/>
      <c r="I49" s="183">
        <v>2555</v>
      </c>
      <c r="J49" s="183">
        <v>1365</v>
      </c>
      <c r="K49" s="176"/>
      <c r="L49" s="176"/>
      <c r="M49" s="176"/>
      <c r="N49" s="176"/>
      <c r="O49" s="176"/>
      <c r="P49" s="176"/>
    </row>
    <row r="50" spans="2:16" ht="15" customHeight="1" x14ac:dyDescent="0.25">
      <c r="B50" s="175" t="s">
        <v>405</v>
      </c>
      <c r="C50" s="177">
        <v>58259</v>
      </c>
      <c r="D50" s="177"/>
      <c r="E50" s="177"/>
      <c r="F50" s="559" t="s">
        <v>377</v>
      </c>
      <c r="G50" s="559"/>
      <c r="H50" s="559"/>
      <c r="I50" s="183">
        <v>24500</v>
      </c>
      <c r="J50" s="183">
        <v>4291</v>
      </c>
      <c r="K50" s="176"/>
      <c r="L50" s="176"/>
      <c r="M50" s="176"/>
      <c r="N50" s="176"/>
      <c r="O50" s="176"/>
      <c r="P50" s="176"/>
    </row>
    <row r="51" spans="2:16" ht="15" customHeight="1" x14ac:dyDescent="0.25">
      <c r="B51" s="175" t="s">
        <v>406</v>
      </c>
      <c r="C51" s="177">
        <v>2942</v>
      </c>
      <c r="D51" s="177"/>
      <c r="E51" s="177"/>
      <c r="F51" s="559" t="s">
        <v>378</v>
      </c>
      <c r="G51" s="559"/>
      <c r="H51" s="559"/>
      <c r="I51" s="183">
        <v>1111</v>
      </c>
      <c r="J51" s="183">
        <v>47</v>
      </c>
      <c r="K51" s="176"/>
      <c r="L51" s="176"/>
      <c r="M51" s="176"/>
      <c r="N51" s="176"/>
      <c r="O51" s="176"/>
      <c r="P51" s="176"/>
    </row>
    <row r="52" spans="2:16" ht="15" customHeight="1" x14ac:dyDescent="0.25">
      <c r="B52" s="175" t="s">
        <v>430</v>
      </c>
      <c r="C52" s="177">
        <v>2</v>
      </c>
      <c r="D52" s="177"/>
      <c r="E52" s="177"/>
      <c r="F52" s="559" t="s">
        <v>379</v>
      </c>
      <c r="G52" s="559"/>
      <c r="H52" s="559"/>
      <c r="I52" s="183">
        <v>47894</v>
      </c>
      <c r="J52" s="183">
        <v>23181</v>
      </c>
      <c r="K52" s="176"/>
      <c r="L52" s="176"/>
      <c r="M52" s="176"/>
      <c r="N52" s="176"/>
      <c r="O52" s="176"/>
      <c r="P52" s="176"/>
    </row>
    <row r="53" spans="2:16" ht="15" customHeight="1" x14ac:dyDescent="0.25">
      <c r="B53" s="175" t="s">
        <v>407</v>
      </c>
      <c r="C53" s="177">
        <v>576445</v>
      </c>
      <c r="D53" s="177"/>
      <c r="E53" s="177"/>
      <c r="F53" s="559" t="s">
        <v>380</v>
      </c>
      <c r="G53" s="559"/>
      <c r="H53" s="559"/>
      <c r="I53" s="183">
        <v>43745</v>
      </c>
      <c r="J53" s="183">
        <v>14674</v>
      </c>
      <c r="K53" s="176"/>
      <c r="L53" s="176"/>
      <c r="M53" s="176"/>
      <c r="N53" s="176"/>
      <c r="O53" s="176"/>
      <c r="P53" s="176"/>
    </row>
    <row r="54" spans="2:16" ht="15" customHeight="1" x14ac:dyDescent="0.25">
      <c r="B54" s="175" t="s">
        <v>408</v>
      </c>
      <c r="C54" s="177">
        <v>66993</v>
      </c>
      <c r="D54" s="177"/>
      <c r="E54" s="177"/>
      <c r="F54" s="559" t="s">
        <v>381</v>
      </c>
      <c r="G54" s="559"/>
      <c r="H54" s="559"/>
      <c r="I54" s="183">
        <v>22551</v>
      </c>
      <c r="J54" s="183">
        <v>14207</v>
      </c>
      <c r="K54" s="176"/>
      <c r="L54" s="176"/>
      <c r="M54" s="176"/>
      <c r="N54" s="176"/>
      <c r="O54" s="176"/>
      <c r="P54" s="176"/>
    </row>
    <row r="55" spans="2:16" ht="15" customHeight="1" x14ac:dyDescent="0.25">
      <c r="B55" s="175" t="s">
        <v>409</v>
      </c>
      <c r="C55" s="177">
        <v>33258</v>
      </c>
      <c r="D55" s="177"/>
      <c r="E55" s="177"/>
      <c r="F55" s="559" t="s">
        <v>382</v>
      </c>
      <c r="G55" s="559"/>
      <c r="H55" s="559"/>
      <c r="I55" s="183">
        <v>10549</v>
      </c>
      <c r="J55" s="183">
        <v>5854</v>
      </c>
      <c r="K55" s="176"/>
      <c r="L55" s="176"/>
      <c r="M55" s="176"/>
      <c r="N55" s="176"/>
      <c r="O55" s="176"/>
      <c r="P55" s="176"/>
    </row>
    <row r="56" spans="2:16" ht="15" customHeight="1" x14ac:dyDescent="0.25">
      <c r="B56" s="175" t="s">
        <v>410</v>
      </c>
      <c r="C56" s="177">
        <v>90991</v>
      </c>
      <c r="D56" s="177"/>
      <c r="E56" s="177"/>
      <c r="F56" s="559" t="s">
        <v>383</v>
      </c>
      <c r="G56" s="559"/>
      <c r="H56" s="559"/>
      <c r="I56" s="183">
        <v>7877</v>
      </c>
      <c r="J56" s="183">
        <v>4187</v>
      </c>
      <c r="K56" s="176"/>
      <c r="L56" s="176"/>
      <c r="M56" s="176"/>
      <c r="N56" s="176"/>
      <c r="O56" s="176"/>
      <c r="P56" s="176"/>
    </row>
    <row r="57" spans="2:16" ht="15" customHeight="1" x14ac:dyDescent="0.25">
      <c r="B57" s="175" t="s">
        <v>411</v>
      </c>
      <c r="C57" s="177">
        <v>55529</v>
      </c>
      <c r="D57" s="177"/>
      <c r="E57" s="177"/>
      <c r="F57" s="559" t="s">
        <v>384</v>
      </c>
      <c r="G57" s="559"/>
      <c r="H57" s="559"/>
      <c r="I57" s="183">
        <v>790</v>
      </c>
      <c r="J57" s="183">
        <v>686</v>
      </c>
      <c r="K57" s="176"/>
      <c r="L57" s="176"/>
      <c r="M57" s="176"/>
      <c r="N57" s="176"/>
      <c r="O57" s="176"/>
      <c r="P57" s="176"/>
    </row>
    <row r="58" spans="2:16" ht="15" customHeight="1" x14ac:dyDescent="0.25">
      <c r="B58" s="175" t="s">
        <v>412</v>
      </c>
      <c r="C58" s="177">
        <v>2264</v>
      </c>
      <c r="D58" s="177"/>
      <c r="E58" s="177"/>
      <c r="F58" s="559" t="s">
        <v>385</v>
      </c>
      <c r="G58" s="559"/>
      <c r="H58" s="559"/>
      <c r="I58" s="183">
        <v>21092</v>
      </c>
      <c r="J58" s="183">
        <v>10786</v>
      </c>
      <c r="K58" s="176"/>
      <c r="L58" s="176"/>
      <c r="M58" s="176"/>
      <c r="N58" s="176"/>
      <c r="O58" s="176"/>
      <c r="P58" s="176"/>
    </row>
    <row r="59" spans="2:16" ht="15" customHeight="1" x14ac:dyDescent="0.25">
      <c r="B59" s="175" t="s">
        <v>413</v>
      </c>
      <c r="C59" s="177">
        <v>84098</v>
      </c>
      <c r="D59" s="177"/>
      <c r="E59" s="177"/>
      <c r="F59" s="559" t="s">
        <v>386</v>
      </c>
      <c r="G59" s="559"/>
      <c r="H59" s="559"/>
      <c r="I59" s="183">
        <v>3335</v>
      </c>
      <c r="J59" s="183">
        <v>2256</v>
      </c>
      <c r="K59" s="176"/>
      <c r="L59" s="176"/>
      <c r="M59" s="176"/>
      <c r="N59" s="176"/>
      <c r="O59" s="176"/>
      <c r="P59" s="176"/>
    </row>
    <row r="60" spans="2:16" ht="15" customHeight="1" x14ac:dyDescent="0.25">
      <c r="B60" s="175" t="s">
        <v>414</v>
      </c>
      <c r="C60" s="177">
        <v>11635</v>
      </c>
      <c r="D60" s="177"/>
      <c r="E60" s="177"/>
      <c r="F60" s="559" t="s">
        <v>387</v>
      </c>
      <c r="G60" s="559"/>
      <c r="H60" s="559"/>
      <c r="I60" s="183">
        <v>304610</v>
      </c>
      <c r="J60" s="183">
        <v>67007</v>
      </c>
      <c r="K60" s="176"/>
      <c r="L60" s="176"/>
      <c r="M60" s="176"/>
      <c r="N60" s="176"/>
      <c r="O60" s="176"/>
      <c r="P60" s="176"/>
    </row>
    <row r="61" spans="2:16" ht="15" customHeight="1" x14ac:dyDescent="0.25">
      <c r="B61" s="181" t="s">
        <v>431</v>
      </c>
      <c r="C61" s="182">
        <f>SUM(C29:C60)</f>
        <v>1511961</v>
      </c>
      <c r="F61" s="543" t="s">
        <v>388</v>
      </c>
      <c r="G61" s="543"/>
      <c r="H61" s="543"/>
      <c r="I61" s="151">
        <f>F141</f>
        <v>11710</v>
      </c>
      <c r="J61" s="151">
        <v>7289</v>
      </c>
    </row>
    <row r="62" spans="2:16" ht="15" customHeight="1" x14ac:dyDescent="0.25">
      <c r="B62" s="181"/>
      <c r="C62" s="182"/>
      <c r="F62" s="119" t="s">
        <v>389</v>
      </c>
      <c r="I62" s="188">
        <f>SUM(I60:I61)</f>
        <v>316320</v>
      </c>
      <c r="J62" s="188">
        <f>SUM(J60:J61)</f>
        <v>74296</v>
      </c>
    </row>
    <row r="63" spans="2:16" ht="15" customHeight="1" x14ac:dyDescent="0.25">
      <c r="B63" s="181"/>
      <c r="C63" s="182"/>
    </row>
    <row r="64" spans="2:16" ht="15" customHeight="1" x14ac:dyDescent="0.25">
      <c r="B64" s="142" t="s">
        <v>347</v>
      </c>
    </row>
    <row r="65" spans="2:6" ht="15" customHeight="1" x14ac:dyDescent="0.25">
      <c r="B65" s="186" t="s">
        <v>349</v>
      </c>
      <c r="C65" s="186" t="s">
        <v>350</v>
      </c>
      <c r="D65" s="186" t="s">
        <v>351</v>
      </c>
      <c r="E65" s="186" t="s">
        <v>352</v>
      </c>
      <c r="F65" s="186" t="s">
        <v>353</v>
      </c>
    </row>
    <row r="66" spans="2:6" ht="15" customHeight="1" x14ac:dyDescent="0.25">
      <c r="B66" s="187">
        <v>111</v>
      </c>
      <c r="C66" s="187">
        <v>72005722</v>
      </c>
      <c r="D66" s="187">
        <v>14</v>
      </c>
      <c r="E66" s="187">
        <v>2140</v>
      </c>
      <c r="F66" s="187">
        <v>378</v>
      </c>
    </row>
    <row r="67" spans="2:6" ht="15" customHeight="1" x14ac:dyDescent="0.25">
      <c r="B67" s="187">
        <v>111</v>
      </c>
      <c r="C67" s="187">
        <v>72005722</v>
      </c>
      <c r="D67" s="187">
        <v>14</v>
      </c>
      <c r="E67" s="187">
        <v>2154</v>
      </c>
      <c r="F67" s="187">
        <v>1139</v>
      </c>
    </row>
    <row r="68" spans="2:6" ht="15" customHeight="1" x14ac:dyDescent="0.25">
      <c r="B68" s="187">
        <v>111</v>
      </c>
      <c r="C68" s="187">
        <v>72005723</v>
      </c>
      <c r="D68" s="187">
        <v>14</v>
      </c>
      <c r="E68" s="187">
        <v>2153</v>
      </c>
      <c r="F68" s="187">
        <v>294</v>
      </c>
    </row>
    <row r="69" spans="2:6" ht="15" customHeight="1" x14ac:dyDescent="0.25">
      <c r="B69" s="187">
        <v>111</v>
      </c>
      <c r="C69" s="187">
        <v>72005723</v>
      </c>
      <c r="D69" s="187">
        <v>14</v>
      </c>
      <c r="E69" s="187">
        <v>2160</v>
      </c>
      <c r="F69" s="187">
        <v>401</v>
      </c>
    </row>
    <row r="70" spans="2:6" ht="15" customHeight="1" x14ac:dyDescent="0.25">
      <c r="B70" s="187">
        <v>111</v>
      </c>
      <c r="C70" s="187">
        <v>72005724</v>
      </c>
      <c r="D70" s="187">
        <v>14</v>
      </c>
      <c r="E70" s="187">
        <v>2155</v>
      </c>
      <c r="F70" s="187">
        <v>1069</v>
      </c>
    </row>
    <row r="71" spans="2:6" ht="15" customHeight="1" x14ac:dyDescent="0.25">
      <c r="B71" s="187">
        <v>111</v>
      </c>
      <c r="C71" s="187">
        <v>72005725</v>
      </c>
      <c r="D71" s="187">
        <v>14</v>
      </c>
      <c r="E71" s="187">
        <v>2152</v>
      </c>
      <c r="F71" s="187">
        <v>758</v>
      </c>
    </row>
    <row r="72" spans="2:6" ht="15" customHeight="1" x14ac:dyDescent="0.25">
      <c r="B72" s="187">
        <v>111</v>
      </c>
      <c r="C72" s="187">
        <v>72005726</v>
      </c>
      <c r="D72" s="187">
        <v>15</v>
      </c>
      <c r="E72" s="187">
        <v>2156</v>
      </c>
      <c r="F72" s="187">
        <v>1377</v>
      </c>
    </row>
    <row r="73" spans="2:6" ht="15" customHeight="1" x14ac:dyDescent="0.25">
      <c r="B73" s="187">
        <v>111</v>
      </c>
      <c r="C73" s="187">
        <v>72005727</v>
      </c>
      <c r="D73" s="187">
        <v>14</v>
      </c>
      <c r="E73" s="187">
        <v>2151</v>
      </c>
      <c r="F73" s="187">
        <v>748</v>
      </c>
    </row>
    <row r="74" spans="2:6" ht="15" customHeight="1" x14ac:dyDescent="0.25">
      <c r="B74" s="187">
        <v>111</v>
      </c>
      <c r="C74" s="187">
        <v>72005727</v>
      </c>
      <c r="D74" s="187">
        <v>14</v>
      </c>
      <c r="E74" s="187">
        <v>2161</v>
      </c>
      <c r="F74" s="187">
        <v>190</v>
      </c>
    </row>
    <row r="75" spans="2:6" ht="15" customHeight="1" x14ac:dyDescent="0.25">
      <c r="B75" s="187">
        <v>111</v>
      </c>
      <c r="C75" s="187">
        <v>72005727</v>
      </c>
      <c r="D75" s="187">
        <v>14</v>
      </c>
      <c r="E75" s="187">
        <v>2195</v>
      </c>
      <c r="F75" s="187">
        <v>46</v>
      </c>
    </row>
    <row r="76" spans="2:6" ht="15" customHeight="1" x14ac:dyDescent="0.25">
      <c r="B76" s="187">
        <v>111</v>
      </c>
      <c r="C76" s="187">
        <v>72005763</v>
      </c>
      <c r="D76" s="187">
        <v>14</v>
      </c>
      <c r="E76" s="187">
        <v>2158</v>
      </c>
      <c r="F76" s="187">
        <v>193</v>
      </c>
    </row>
    <row r="77" spans="2:6" ht="15" customHeight="1" x14ac:dyDescent="0.25">
      <c r="B77" s="187">
        <v>201</v>
      </c>
      <c r="C77" s="187">
        <v>72005722</v>
      </c>
      <c r="D77" s="187">
        <v>14</v>
      </c>
      <c r="E77" s="187">
        <v>2140</v>
      </c>
      <c r="F77" s="187">
        <v>59</v>
      </c>
    </row>
    <row r="78" spans="2:6" ht="15" customHeight="1" x14ac:dyDescent="0.25">
      <c r="B78" s="187">
        <v>201</v>
      </c>
      <c r="C78" s="187">
        <v>72005722</v>
      </c>
      <c r="D78" s="187">
        <v>14</v>
      </c>
      <c r="E78" s="187">
        <v>2154</v>
      </c>
      <c r="F78" s="187">
        <v>139</v>
      </c>
    </row>
    <row r="79" spans="2:6" ht="15" customHeight="1" x14ac:dyDescent="0.25">
      <c r="B79" s="187">
        <v>201</v>
      </c>
      <c r="C79" s="187">
        <v>72005723</v>
      </c>
      <c r="D79" s="187">
        <v>14</v>
      </c>
      <c r="E79" s="187">
        <v>2153</v>
      </c>
      <c r="F79" s="187">
        <v>43</v>
      </c>
    </row>
    <row r="80" spans="2:6" ht="15" customHeight="1" x14ac:dyDescent="0.25">
      <c r="B80" s="187">
        <v>201</v>
      </c>
      <c r="C80" s="187">
        <v>72005723</v>
      </c>
      <c r="D80" s="187">
        <v>14</v>
      </c>
      <c r="E80" s="187">
        <v>2160</v>
      </c>
      <c r="F80" s="187">
        <v>49</v>
      </c>
    </row>
    <row r="81" spans="2:6" ht="15" customHeight="1" x14ac:dyDescent="0.25">
      <c r="B81" s="187">
        <v>201</v>
      </c>
      <c r="C81" s="187">
        <v>72005724</v>
      </c>
      <c r="D81" s="187">
        <v>14</v>
      </c>
      <c r="E81" s="187">
        <v>2155</v>
      </c>
      <c r="F81" s="187">
        <v>133</v>
      </c>
    </row>
    <row r="82" spans="2:6" ht="15" customHeight="1" x14ac:dyDescent="0.25">
      <c r="B82" s="187">
        <v>201</v>
      </c>
      <c r="C82" s="187">
        <v>72005725</v>
      </c>
      <c r="D82" s="187">
        <v>14</v>
      </c>
      <c r="E82" s="187">
        <v>2152</v>
      </c>
      <c r="F82" s="187">
        <v>119</v>
      </c>
    </row>
    <row r="83" spans="2:6" ht="15" customHeight="1" x14ac:dyDescent="0.25">
      <c r="B83" s="187">
        <v>201</v>
      </c>
      <c r="C83" s="187">
        <v>72005726</v>
      </c>
      <c r="D83" s="187">
        <v>15</v>
      </c>
      <c r="E83" s="187">
        <v>2156</v>
      </c>
      <c r="F83" s="187">
        <v>219</v>
      </c>
    </row>
    <row r="84" spans="2:6" ht="15" customHeight="1" x14ac:dyDescent="0.25">
      <c r="B84" s="187">
        <v>201</v>
      </c>
      <c r="C84" s="187">
        <v>72005727</v>
      </c>
      <c r="D84" s="187">
        <v>14</v>
      </c>
      <c r="E84" s="187">
        <v>2151</v>
      </c>
      <c r="F84" s="187">
        <v>101</v>
      </c>
    </row>
    <row r="85" spans="2:6" ht="15" customHeight="1" x14ac:dyDescent="0.25">
      <c r="B85" s="187">
        <v>201</v>
      </c>
      <c r="C85" s="187">
        <v>72005727</v>
      </c>
      <c r="D85" s="187">
        <v>14</v>
      </c>
      <c r="E85" s="187">
        <v>2161</v>
      </c>
      <c r="F85" s="187">
        <v>28</v>
      </c>
    </row>
    <row r="86" spans="2:6" ht="15" customHeight="1" x14ac:dyDescent="0.25">
      <c r="B86" s="187">
        <v>201</v>
      </c>
      <c r="C86" s="187">
        <v>72005727</v>
      </c>
      <c r="D86" s="187">
        <v>14</v>
      </c>
      <c r="E86" s="187">
        <v>2195</v>
      </c>
      <c r="F86" s="187">
        <v>2</v>
      </c>
    </row>
    <row r="87" spans="2:6" ht="15" customHeight="1" x14ac:dyDescent="0.25">
      <c r="B87" s="187">
        <v>201</v>
      </c>
      <c r="C87" s="187">
        <v>72005763</v>
      </c>
      <c r="D87" s="187">
        <v>14</v>
      </c>
      <c r="E87" s="187">
        <v>2158</v>
      </c>
      <c r="F87" s="187">
        <v>13</v>
      </c>
    </row>
    <row r="88" spans="2:6" ht="15" customHeight="1" x14ac:dyDescent="0.25">
      <c r="B88" s="187">
        <v>205</v>
      </c>
      <c r="C88" s="187">
        <v>72005722</v>
      </c>
      <c r="D88" s="187">
        <v>14</v>
      </c>
      <c r="E88" s="187">
        <v>2140</v>
      </c>
      <c r="F88" s="187">
        <v>45</v>
      </c>
    </row>
    <row r="89" spans="2:6" ht="15" customHeight="1" x14ac:dyDescent="0.25">
      <c r="B89" s="187">
        <v>205</v>
      </c>
      <c r="C89" s="187">
        <v>72005722</v>
      </c>
      <c r="D89" s="187">
        <v>14</v>
      </c>
      <c r="E89" s="187">
        <v>2154</v>
      </c>
      <c r="F89" s="187">
        <v>149</v>
      </c>
    </row>
    <row r="90" spans="2:6" ht="15" customHeight="1" x14ac:dyDescent="0.25">
      <c r="B90" s="187">
        <v>205</v>
      </c>
      <c r="C90" s="187">
        <v>72005723</v>
      </c>
      <c r="D90" s="187">
        <v>14</v>
      </c>
      <c r="E90" s="187">
        <v>2153</v>
      </c>
      <c r="F90" s="187">
        <v>47</v>
      </c>
    </row>
    <row r="91" spans="2:6" ht="15" customHeight="1" x14ac:dyDescent="0.25">
      <c r="B91" s="187">
        <v>205</v>
      </c>
      <c r="C91" s="187">
        <v>72005723</v>
      </c>
      <c r="D91" s="187">
        <v>14</v>
      </c>
      <c r="E91" s="187">
        <v>2160</v>
      </c>
      <c r="F91" s="187">
        <v>52</v>
      </c>
    </row>
    <row r="92" spans="2:6" ht="15" customHeight="1" x14ac:dyDescent="0.25">
      <c r="B92" s="187">
        <v>205</v>
      </c>
      <c r="C92" s="187">
        <v>72005724</v>
      </c>
      <c r="D92" s="187">
        <v>14</v>
      </c>
      <c r="E92" s="187">
        <v>2155</v>
      </c>
      <c r="F92" s="187">
        <v>130</v>
      </c>
    </row>
    <row r="93" spans="2:6" ht="15" customHeight="1" x14ac:dyDescent="0.25">
      <c r="B93" s="187">
        <v>205</v>
      </c>
      <c r="C93" s="187">
        <v>72005725</v>
      </c>
      <c r="D93" s="187">
        <v>14</v>
      </c>
      <c r="E93" s="187">
        <v>2152</v>
      </c>
      <c r="F93" s="187">
        <v>137</v>
      </c>
    </row>
    <row r="94" spans="2:6" ht="15" customHeight="1" x14ac:dyDescent="0.25">
      <c r="B94" s="187">
        <v>205</v>
      </c>
      <c r="C94" s="187">
        <v>72005726</v>
      </c>
      <c r="D94" s="187">
        <v>15</v>
      </c>
      <c r="E94" s="187">
        <v>2156</v>
      </c>
      <c r="F94" s="187">
        <v>272</v>
      </c>
    </row>
    <row r="95" spans="2:6" ht="15" customHeight="1" x14ac:dyDescent="0.25">
      <c r="B95" s="187">
        <v>205</v>
      </c>
      <c r="C95" s="187">
        <v>72005727</v>
      </c>
      <c r="D95" s="187">
        <v>14</v>
      </c>
      <c r="E95" s="187">
        <v>2151</v>
      </c>
      <c r="F95" s="187">
        <v>75</v>
      </c>
    </row>
    <row r="96" spans="2:6" ht="15" customHeight="1" x14ac:dyDescent="0.25">
      <c r="B96" s="187">
        <v>205</v>
      </c>
      <c r="C96" s="187">
        <v>72005727</v>
      </c>
      <c r="D96" s="187">
        <v>14</v>
      </c>
      <c r="E96" s="187">
        <v>2161</v>
      </c>
      <c r="F96" s="187">
        <v>19</v>
      </c>
    </row>
    <row r="97" spans="2:6" ht="15" customHeight="1" x14ac:dyDescent="0.25">
      <c r="B97" s="187">
        <v>205</v>
      </c>
      <c r="C97" s="187">
        <v>72005727</v>
      </c>
      <c r="D97" s="187">
        <v>14</v>
      </c>
      <c r="E97" s="187">
        <v>2195</v>
      </c>
      <c r="F97" s="187">
        <v>17</v>
      </c>
    </row>
    <row r="98" spans="2:6" ht="15" customHeight="1" x14ac:dyDescent="0.25">
      <c r="B98" s="187">
        <v>205</v>
      </c>
      <c r="C98" s="187">
        <v>72005763</v>
      </c>
      <c r="D98" s="187">
        <v>14</v>
      </c>
      <c r="E98" s="187">
        <v>2158</v>
      </c>
      <c r="F98" s="187">
        <v>13</v>
      </c>
    </row>
    <row r="99" spans="2:6" ht="15" customHeight="1" x14ac:dyDescent="0.25">
      <c r="B99" s="187">
        <v>207</v>
      </c>
      <c r="C99" s="187">
        <v>72005722</v>
      </c>
      <c r="D99" s="187">
        <v>14</v>
      </c>
      <c r="E99" s="187">
        <v>2140</v>
      </c>
      <c r="F99" s="187">
        <v>35</v>
      </c>
    </row>
    <row r="100" spans="2:6" ht="15" customHeight="1" x14ac:dyDescent="0.25">
      <c r="B100" s="187">
        <v>207</v>
      </c>
      <c r="C100" s="187">
        <v>72005722</v>
      </c>
      <c r="D100" s="187">
        <v>14</v>
      </c>
      <c r="E100" s="187">
        <v>2154</v>
      </c>
      <c r="F100" s="187">
        <v>117</v>
      </c>
    </row>
    <row r="101" spans="2:6" ht="15" customHeight="1" x14ac:dyDescent="0.25">
      <c r="B101" s="187">
        <v>207</v>
      </c>
      <c r="C101" s="187">
        <v>72005723</v>
      </c>
      <c r="D101" s="187">
        <v>14</v>
      </c>
      <c r="E101" s="187">
        <v>2153</v>
      </c>
      <c r="F101" s="187">
        <v>36</v>
      </c>
    </row>
    <row r="102" spans="2:6" ht="15" customHeight="1" x14ac:dyDescent="0.25">
      <c r="B102" s="187">
        <v>207</v>
      </c>
      <c r="C102" s="187">
        <v>72005723</v>
      </c>
      <c r="D102" s="187">
        <v>14</v>
      </c>
      <c r="E102" s="187">
        <v>2160</v>
      </c>
      <c r="F102" s="187">
        <v>41</v>
      </c>
    </row>
    <row r="103" spans="2:6" ht="15" customHeight="1" x14ac:dyDescent="0.25">
      <c r="B103" s="187">
        <v>207</v>
      </c>
      <c r="C103" s="187">
        <v>72005724</v>
      </c>
      <c r="D103" s="187">
        <v>14</v>
      </c>
      <c r="E103" s="187">
        <v>2155</v>
      </c>
      <c r="F103" s="187">
        <v>107</v>
      </c>
    </row>
    <row r="104" spans="2:6" ht="15" customHeight="1" x14ac:dyDescent="0.25">
      <c r="B104" s="187">
        <v>207</v>
      </c>
      <c r="C104" s="187">
        <v>72005725</v>
      </c>
      <c r="D104" s="187">
        <v>14</v>
      </c>
      <c r="E104" s="187">
        <v>2152</v>
      </c>
      <c r="F104" s="187">
        <v>73</v>
      </c>
    </row>
    <row r="105" spans="2:6" ht="15" customHeight="1" x14ac:dyDescent="0.25">
      <c r="B105" s="187">
        <v>207</v>
      </c>
      <c r="C105" s="187">
        <v>72005726</v>
      </c>
      <c r="D105" s="187">
        <v>15</v>
      </c>
      <c r="E105" s="187">
        <v>2156</v>
      </c>
      <c r="F105" s="187">
        <v>163</v>
      </c>
    </row>
    <row r="106" spans="2:6" ht="15" customHeight="1" x14ac:dyDescent="0.25">
      <c r="B106" s="187">
        <v>207</v>
      </c>
      <c r="C106" s="187">
        <v>72005727</v>
      </c>
      <c r="D106" s="187">
        <v>14</v>
      </c>
      <c r="E106" s="187">
        <v>2151</v>
      </c>
      <c r="F106" s="187">
        <v>73</v>
      </c>
    </row>
    <row r="107" spans="2:6" ht="15" customHeight="1" x14ac:dyDescent="0.25">
      <c r="B107" s="187">
        <v>207</v>
      </c>
      <c r="C107" s="187">
        <v>72005727</v>
      </c>
      <c r="D107" s="187">
        <v>14</v>
      </c>
      <c r="E107" s="187">
        <v>2161</v>
      </c>
      <c r="F107" s="187">
        <v>18</v>
      </c>
    </row>
    <row r="108" spans="2:6" ht="15" customHeight="1" x14ac:dyDescent="0.25">
      <c r="B108" s="187">
        <v>207</v>
      </c>
      <c r="C108" s="187">
        <v>72005727</v>
      </c>
      <c r="D108" s="187">
        <v>14</v>
      </c>
      <c r="E108" s="187">
        <v>2195</v>
      </c>
      <c r="F108" s="187">
        <v>3</v>
      </c>
    </row>
    <row r="109" spans="2:6" ht="15" customHeight="1" x14ac:dyDescent="0.25">
      <c r="B109" s="187">
        <v>207</v>
      </c>
      <c r="C109" s="187">
        <v>72005763</v>
      </c>
      <c r="D109" s="187">
        <v>14</v>
      </c>
      <c r="E109" s="187">
        <v>2158</v>
      </c>
      <c r="F109" s="187">
        <v>18</v>
      </c>
    </row>
    <row r="110" spans="2:6" ht="15" customHeight="1" x14ac:dyDescent="0.25">
      <c r="B110" s="187">
        <v>209</v>
      </c>
      <c r="C110" s="187">
        <v>72005722</v>
      </c>
      <c r="D110" s="187">
        <v>14</v>
      </c>
      <c r="E110" s="187">
        <v>2154</v>
      </c>
      <c r="F110" s="187">
        <v>1</v>
      </c>
    </row>
    <row r="111" spans="2:6" ht="15" customHeight="1" x14ac:dyDescent="0.25">
      <c r="B111" s="187">
        <v>211</v>
      </c>
      <c r="C111" s="187">
        <v>72005722</v>
      </c>
      <c r="D111" s="187">
        <v>14</v>
      </c>
      <c r="E111" s="187">
        <v>2140</v>
      </c>
      <c r="F111" s="187">
        <v>138</v>
      </c>
    </row>
    <row r="112" spans="2:6" ht="15" customHeight="1" x14ac:dyDescent="0.25">
      <c r="B112" s="187">
        <v>211</v>
      </c>
      <c r="C112" s="187">
        <v>72005722</v>
      </c>
      <c r="D112" s="187">
        <v>14</v>
      </c>
      <c r="E112" s="187">
        <v>2154</v>
      </c>
      <c r="F112" s="187">
        <v>392</v>
      </c>
    </row>
    <row r="113" spans="2:6" ht="15" customHeight="1" x14ac:dyDescent="0.25">
      <c r="B113" s="187">
        <v>211</v>
      </c>
      <c r="C113" s="187">
        <v>72005723</v>
      </c>
      <c r="D113" s="187">
        <v>14</v>
      </c>
      <c r="E113" s="187">
        <v>2153</v>
      </c>
      <c r="F113" s="187">
        <v>137</v>
      </c>
    </row>
    <row r="114" spans="2:6" ht="15" customHeight="1" x14ac:dyDescent="0.25">
      <c r="B114" s="187">
        <v>211</v>
      </c>
      <c r="C114" s="187">
        <v>72005723</v>
      </c>
      <c r="D114" s="187">
        <v>14</v>
      </c>
      <c r="E114" s="187">
        <v>2160</v>
      </c>
      <c r="F114" s="187">
        <v>146</v>
      </c>
    </row>
    <row r="115" spans="2:6" ht="15" customHeight="1" x14ac:dyDescent="0.25">
      <c r="B115" s="187">
        <v>211</v>
      </c>
      <c r="C115" s="187">
        <v>72005724</v>
      </c>
      <c r="D115" s="187">
        <v>14</v>
      </c>
      <c r="E115" s="187">
        <v>2155</v>
      </c>
      <c r="F115" s="187">
        <v>378</v>
      </c>
    </row>
    <row r="116" spans="2:6" ht="15" customHeight="1" x14ac:dyDescent="0.25">
      <c r="B116" s="187">
        <v>211</v>
      </c>
      <c r="C116" s="187">
        <v>72005725</v>
      </c>
      <c r="D116" s="187">
        <v>14</v>
      </c>
      <c r="E116" s="187">
        <v>2152</v>
      </c>
      <c r="F116" s="187">
        <v>349</v>
      </c>
    </row>
    <row r="117" spans="2:6" ht="15" customHeight="1" x14ac:dyDescent="0.25">
      <c r="B117" s="187">
        <v>211</v>
      </c>
      <c r="C117" s="187">
        <v>72005726</v>
      </c>
      <c r="D117" s="187">
        <v>15</v>
      </c>
      <c r="E117" s="187">
        <v>2156</v>
      </c>
      <c r="F117" s="187">
        <v>520</v>
      </c>
    </row>
    <row r="118" spans="2:6" ht="15" customHeight="1" x14ac:dyDescent="0.25">
      <c r="B118" s="187">
        <v>211</v>
      </c>
      <c r="C118" s="187">
        <v>72005727</v>
      </c>
      <c r="D118" s="187">
        <v>14</v>
      </c>
      <c r="E118" s="187">
        <v>2151</v>
      </c>
      <c r="F118" s="187">
        <v>268</v>
      </c>
    </row>
    <row r="119" spans="2:6" ht="15" customHeight="1" x14ac:dyDescent="0.25">
      <c r="B119" s="187">
        <v>211</v>
      </c>
      <c r="C119" s="187">
        <v>72005727</v>
      </c>
      <c r="D119" s="187">
        <v>14</v>
      </c>
      <c r="E119" s="187">
        <v>2161</v>
      </c>
      <c r="F119" s="187">
        <v>73</v>
      </c>
    </row>
    <row r="120" spans="2:6" ht="15" customHeight="1" x14ac:dyDescent="0.25">
      <c r="B120" s="187">
        <v>211</v>
      </c>
      <c r="C120" s="187">
        <v>72005727</v>
      </c>
      <c r="D120" s="187">
        <v>14</v>
      </c>
      <c r="E120" s="187">
        <v>2195</v>
      </c>
      <c r="F120" s="187">
        <v>14</v>
      </c>
    </row>
    <row r="121" spans="2:6" ht="15" customHeight="1" x14ac:dyDescent="0.25">
      <c r="B121" s="187">
        <v>211</v>
      </c>
      <c r="C121" s="187">
        <v>72005763</v>
      </c>
      <c r="D121" s="187">
        <v>14</v>
      </c>
      <c r="E121" s="187">
        <v>2158</v>
      </c>
      <c r="F121" s="187">
        <v>42</v>
      </c>
    </row>
    <row r="122" spans="2:6" ht="15" customHeight="1" x14ac:dyDescent="0.25">
      <c r="B122" s="187">
        <v>213</v>
      </c>
      <c r="C122" s="187">
        <v>72005722</v>
      </c>
      <c r="D122" s="187">
        <v>14</v>
      </c>
      <c r="E122" s="187">
        <v>2140</v>
      </c>
      <c r="F122" s="187">
        <v>8</v>
      </c>
    </row>
    <row r="123" spans="2:6" ht="15" customHeight="1" x14ac:dyDescent="0.25">
      <c r="B123" s="187">
        <v>213</v>
      </c>
      <c r="C123" s="187">
        <v>72005722</v>
      </c>
      <c r="D123" s="187">
        <v>14</v>
      </c>
      <c r="E123" s="187">
        <v>2154</v>
      </c>
      <c r="F123" s="187">
        <v>30</v>
      </c>
    </row>
    <row r="124" spans="2:6" ht="15" customHeight="1" x14ac:dyDescent="0.25">
      <c r="B124" s="187">
        <v>213</v>
      </c>
      <c r="C124" s="187">
        <v>72005723</v>
      </c>
      <c r="D124" s="187">
        <v>14</v>
      </c>
      <c r="E124" s="187">
        <v>2153</v>
      </c>
      <c r="F124" s="187">
        <v>4</v>
      </c>
    </row>
    <row r="125" spans="2:6" ht="15" customHeight="1" x14ac:dyDescent="0.25">
      <c r="B125" s="187">
        <v>213</v>
      </c>
      <c r="C125" s="187">
        <v>72005723</v>
      </c>
      <c r="D125" s="187">
        <v>14</v>
      </c>
      <c r="E125" s="187">
        <v>2160</v>
      </c>
      <c r="F125" s="187">
        <v>5</v>
      </c>
    </row>
    <row r="126" spans="2:6" ht="15" customHeight="1" x14ac:dyDescent="0.25">
      <c r="B126" s="187">
        <v>213</v>
      </c>
      <c r="C126" s="187">
        <v>72005724</v>
      </c>
      <c r="D126" s="187">
        <v>14</v>
      </c>
      <c r="E126" s="187">
        <v>2155</v>
      </c>
      <c r="F126" s="187">
        <v>12</v>
      </c>
    </row>
    <row r="127" spans="2:6" ht="15" customHeight="1" x14ac:dyDescent="0.25">
      <c r="B127" s="187">
        <v>213</v>
      </c>
      <c r="C127" s="187">
        <v>72005725</v>
      </c>
      <c r="D127" s="187">
        <v>14</v>
      </c>
      <c r="E127" s="187">
        <v>2152</v>
      </c>
      <c r="F127" s="187">
        <v>5</v>
      </c>
    </row>
    <row r="128" spans="2:6" ht="15" customHeight="1" x14ac:dyDescent="0.25">
      <c r="B128" s="187">
        <v>213</v>
      </c>
      <c r="C128" s="187">
        <v>72005726</v>
      </c>
      <c r="D128" s="187">
        <v>15</v>
      </c>
      <c r="E128" s="187">
        <v>2156</v>
      </c>
      <c r="F128" s="187">
        <v>19</v>
      </c>
    </row>
    <row r="129" spans="2:6" ht="15" customHeight="1" x14ac:dyDescent="0.25">
      <c r="B129" s="187">
        <v>213</v>
      </c>
      <c r="C129" s="187">
        <v>72005727</v>
      </c>
      <c r="D129" s="187">
        <v>14</v>
      </c>
      <c r="E129" s="187">
        <v>2151</v>
      </c>
      <c r="F129" s="187">
        <v>6</v>
      </c>
    </row>
    <row r="130" spans="2:6" ht="15" customHeight="1" x14ac:dyDescent="0.25">
      <c r="B130" s="187">
        <v>213</v>
      </c>
      <c r="C130" s="187">
        <v>72005727</v>
      </c>
      <c r="D130" s="187">
        <v>14</v>
      </c>
      <c r="E130" s="187">
        <v>2161</v>
      </c>
      <c r="F130" s="187">
        <v>3</v>
      </c>
    </row>
    <row r="131" spans="2:6" ht="15" customHeight="1" x14ac:dyDescent="0.25">
      <c r="B131" s="187">
        <v>213</v>
      </c>
      <c r="C131" s="187">
        <v>72005727</v>
      </c>
      <c r="D131" s="187">
        <v>14</v>
      </c>
      <c r="E131" s="187">
        <v>2195</v>
      </c>
      <c r="F131" s="187">
        <v>2</v>
      </c>
    </row>
    <row r="132" spans="2:6" ht="15" customHeight="1" x14ac:dyDescent="0.25">
      <c r="B132" s="187">
        <v>400</v>
      </c>
      <c r="C132" s="187">
        <v>72005722</v>
      </c>
      <c r="D132" s="187">
        <v>14</v>
      </c>
      <c r="E132" s="187">
        <v>2154</v>
      </c>
      <c r="F132" s="187">
        <v>1</v>
      </c>
    </row>
    <row r="133" spans="2:6" ht="15" customHeight="1" x14ac:dyDescent="0.25">
      <c r="B133" s="187">
        <v>400</v>
      </c>
      <c r="C133" s="187">
        <v>72005724</v>
      </c>
      <c r="D133" s="187">
        <v>14</v>
      </c>
      <c r="E133" s="187">
        <v>2155</v>
      </c>
      <c r="F133" s="187">
        <v>5</v>
      </c>
    </row>
    <row r="134" spans="2:6" ht="15" customHeight="1" x14ac:dyDescent="0.25">
      <c r="B134" s="187">
        <v>400</v>
      </c>
      <c r="C134" s="187">
        <v>72005725</v>
      </c>
      <c r="D134" s="187">
        <v>14</v>
      </c>
      <c r="E134" s="187">
        <v>2152</v>
      </c>
      <c r="F134" s="187">
        <v>3</v>
      </c>
    </row>
    <row r="135" spans="2:6" ht="15" customHeight="1" x14ac:dyDescent="0.25">
      <c r="B135" s="187">
        <v>400</v>
      </c>
      <c r="C135" s="187">
        <v>72005726</v>
      </c>
      <c r="D135" s="187">
        <v>15</v>
      </c>
      <c r="E135" s="187">
        <v>2156</v>
      </c>
      <c r="F135" s="187">
        <v>1</v>
      </c>
    </row>
    <row r="136" spans="2:6" ht="15" customHeight="1" x14ac:dyDescent="0.25">
      <c r="B136" s="187">
        <v>400</v>
      </c>
      <c r="C136" s="187">
        <v>72005727</v>
      </c>
      <c r="D136" s="187">
        <v>14</v>
      </c>
      <c r="E136" s="187">
        <v>2151</v>
      </c>
      <c r="F136" s="187">
        <v>1</v>
      </c>
    </row>
    <row r="137" spans="2:6" ht="15" customHeight="1" x14ac:dyDescent="0.25">
      <c r="B137" s="187">
        <v>400</v>
      </c>
      <c r="C137" s="187">
        <v>72005727</v>
      </c>
      <c r="D137" s="187">
        <v>14</v>
      </c>
      <c r="E137" s="187">
        <v>2161</v>
      </c>
      <c r="F137" s="187">
        <v>4</v>
      </c>
    </row>
    <row r="138" spans="2:6" ht="15" customHeight="1" x14ac:dyDescent="0.25">
      <c r="B138" s="187">
        <v>500</v>
      </c>
      <c r="C138" s="187">
        <v>72005723</v>
      </c>
      <c r="D138" s="187">
        <v>14</v>
      </c>
      <c r="E138" s="187">
        <v>2160</v>
      </c>
      <c r="F138" s="187">
        <v>1</v>
      </c>
    </row>
    <row r="139" spans="2:6" ht="15" customHeight="1" x14ac:dyDescent="0.25">
      <c r="B139" s="187">
        <v>500</v>
      </c>
      <c r="C139" s="187">
        <v>72005726</v>
      </c>
      <c r="D139" s="187">
        <v>15</v>
      </c>
      <c r="E139" s="187">
        <v>2156</v>
      </c>
      <c r="F139" s="187">
        <v>3</v>
      </c>
    </row>
    <row r="140" spans="2:6" ht="15" customHeight="1" x14ac:dyDescent="0.25">
      <c r="B140" s="187">
        <v>500</v>
      </c>
      <c r="C140" s="187">
        <v>72005727</v>
      </c>
      <c r="D140" s="187">
        <v>14</v>
      </c>
      <c r="E140" s="187">
        <v>2151</v>
      </c>
      <c r="F140" s="187">
        <v>1</v>
      </c>
    </row>
    <row r="141" spans="2:6" ht="15" customHeight="1" x14ac:dyDescent="0.25">
      <c r="B141" t="s">
        <v>431</v>
      </c>
      <c r="F141" s="188">
        <f>SUM(F66:F140)</f>
        <v>11710</v>
      </c>
    </row>
  </sheetData>
  <mergeCells count="43">
    <mergeCell ref="F61:H61"/>
    <mergeCell ref="G26:H26"/>
    <mergeCell ref="F30:G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7:H57"/>
    <mergeCell ref="F58:H58"/>
    <mergeCell ref="F59:H59"/>
    <mergeCell ref="F60:H60"/>
    <mergeCell ref="F52:H52"/>
    <mergeCell ref="F53:H53"/>
    <mergeCell ref="F54:H54"/>
    <mergeCell ref="F55:H55"/>
    <mergeCell ref="F56:H56"/>
    <mergeCell ref="I3:L3"/>
    <mergeCell ref="D4:D5"/>
    <mergeCell ref="E4:E5"/>
    <mergeCell ref="J4:K4"/>
    <mergeCell ref="L4:L5"/>
    <mergeCell ref="A3:A5"/>
    <mergeCell ref="B3:B4"/>
    <mergeCell ref="C3:C5"/>
    <mergeCell ref="D3:G3"/>
    <mergeCell ref="H3:H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B2:Q158"/>
  <sheetViews>
    <sheetView topLeftCell="A85" workbookViewId="0">
      <selection activeCell="F62" sqref="F62:J62"/>
    </sheetView>
  </sheetViews>
  <sheetFormatPr defaultRowHeight="15" customHeight="1" x14ac:dyDescent="0.2"/>
  <cols>
    <col min="1" max="1" width="1.140625" style="120" customWidth="1"/>
    <col min="2" max="2" width="41.28515625" style="120" customWidth="1"/>
    <col min="3" max="17" width="11.140625" style="120" customWidth="1"/>
    <col min="18" max="16384" width="9.140625" style="120"/>
  </cols>
  <sheetData>
    <row r="2" spans="2:17" ht="15" customHeight="1" x14ac:dyDescent="0.2">
      <c r="B2" s="119" t="s">
        <v>286</v>
      </c>
    </row>
    <row r="3" spans="2:17" ht="15" customHeight="1" x14ac:dyDescent="0.2">
      <c r="B3" s="561">
        <v>2017</v>
      </c>
      <c r="C3" s="564" t="s">
        <v>287</v>
      </c>
      <c r="D3" s="564" t="s">
        <v>288</v>
      </c>
      <c r="E3" s="564" t="s">
        <v>289</v>
      </c>
      <c r="F3" s="564"/>
      <c r="G3" s="564"/>
      <c r="H3" s="564"/>
      <c r="I3" s="564" t="s">
        <v>290</v>
      </c>
      <c r="J3" s="565" t="s">
        <v>291</v>
      </c>
      <c r="K3" s="565"/>
      <c r="L3" s="565"/>
      <c r="M3" s="566" t="s">
        <v>292</v>
      </c>
      <c r="N3" s="121"/>
      <c r="O3" s="121"/>
      <c r="P3" s="121"/>
      <c r="Q3" s="121"/>
    </row>
    <row r="4" spans="2:17" ht="15" customHeight="1" x14ac:dyDescent="0.2">
      <c r="B4" s="562"/>
      <c r="C4" s="564"/>
      <c r="D4" s="564"/>
      <c r="E4" s="564" t="s">
        <v>293</v>
      </c>
      <c r="F4" s="564" t="s">
        <v>294</v>
      </c>
      <c r="G4" s="122" t="s">
        <v>295</v>
      </c>
      <c r="H4" s="122" t="s">
        <v>296</v>
      </c>
      <c r="I4" s="564"/>
      <c r="J4" s="122" t="s">
        <v>297</v>
      </c>
      <c r="K4" s="566" t="s">
        <v>298</v>
      </c>
      <c r="L4" s="566"/>
      <c r="M4" s="566"/>
      <c r="N4" s="121" t="s">
        <v>299</v>
      </c>
      <c r="O4" s="121"/>
      <c r="P4" s="121"/>
      <c r="Q4" s="121"/>
    </row>
    <row r="5" spans="2:17" ht="15" customHeight="1" x14ac:dyDescent="0.2">
      <c r="B5" s="563"/>
      <c r="C5" s="564"/>
      <c r="D5" s="564"/>
      <c r="E5" s="564"/>
      <c r="F5" s="564"/>
      <c r="G5" s="122" t="s">
        <v>300</v>
      </c>
      <c r="H5" s="122" t="s">
        <v>300</v>
      </c>
      <c r="I5" s="564"/>
      <c r="J5" s="123" t="s">
        <v>301</v>
      </c>
      <c r="K5" s="123" t="s">
        <v>302</v>
      </c>
      <c r="L5" s="123" t="s">
        <v>303</v>
      </c>
      <c r="M5" s="566"/>
      <c r="N5" s="121" t="s">
        <v>304</v>
      </c>
      <c r="O5" s="121"/>
      <c r="P5" s="121"/>
      <c r="Q5" s="121"/>
    </row>
    <row r="6" spans="2:17" ht="15" customHeight="1" x14ac:dyDescent="0.2">
      <c r="B6" s="124" t="s">
        <v>305</v>
      </c>
      <c r="C6" s="125">
        <v>86</v>
      </c>
      <c r="D6" s="126">
        <v>4.0902341519131902</v>
      </c>
      <c r="E6" s="126">
        <v>249.83720930232599</v>
      </c>
      <c r="F6" s="126">
        <v>80.252493183431099</v>
      </c>
      <c r="G6" s="126">
        <v>82.432124115902397</v>
      </c>
      <c r="H6" s="126">
        <v>70.419925895430197</v>
      </c>
      <c r="I6" s="126">
        <v>5253</v>
      </c>
      <c r="J6" s="125">
        <v>5088</v>
      </c>
      <c r="K6" s="125">
        <v>4936</v>
      </c>
      <c r="L6" s="125">
        <v>168</v>
      </c>
      <c r="M6" s="126">
        <v>31.945236737022199</v>
      </c>
      <c r="N6" s="127">
        <v>4160</v>
      </c>
      <c r="O6" s="121"/>
      <c r="P6" s="121"/>
      <c r="Q6" s="121"/>
    </row>
    <row r="7" spans="2:17" ht="15" customHeight="1" x14ac:dyDescent="0.2">
      <c r="B7" s="124" t="s">
        <v>306</v>
      </c>
      <c r="C7" s="125">
        <v>113</v>
      </c>
      <c r="D7" s="126">
        <v>9.5788954635108503</v>
      </c>
      <c r="E7" s="126">
        <v>257.867256637168</v>
      </c>
      <c r="F7" s="126">
        <v>77.847238919612096</v>
      </c>
      <c r="G7" s="126">
        <v>79.654184120185207</v>
      </c>
      <c r="H7" s="126">
        <v>67.746478873239397</v>
      </c>
      <c r="I7" s="126">
        <v>3042</v>
      </c>
      <c r="J7" s="125">
        <v>2799</v>
      </c>
      <c r="K7" s="125">
        <v>2565</v>
      </c>
      <c r="L7" s="125">
        <v>260</v>
      </c>
      <c r="M7" s="126">
        <v>85.301837270341196</v>
      </c>
      <c r="N7" s="127">
        <v>2407</v>
      </c>
      <c r="O7" s="121"/>
      <c r="P7" s="121"/>
      <c r="Q7" s="121"/>
    </row>
    <row r="8" spans="2:17" ht="15" customHeight="1" x14ac:dyDescent="0.2">
      <c r="B8" s="124" t="s">
        <v>307</v>
      </c>
      <c r="C8" s="125">
        <v>115</v>
      </c>
      <c r="D8" s="126">
        <v>48.301886792452798</v>
      </c>
      <c r="E8" s="126">
        <v>300.52173913043498</v>
      </c>
      <c r="F8" s="126">
        <v>82.531343283582103</v>
      </c>
      <c r="G8" s="126">
        <v>82.531343283582103</v>
      </c>
      <c r="H8" s="128"/>
      <c r="I8" s="126">
        <v>715.5</v>
      </c>
      <c r="J8" s="125">
        <v>332</v>
      </c>
      <c r="K8" s="125">
        <v>642</v>
      </c>
      <c r="L8" s="125">
        <v>9</v>
      </c>
      <c r="M8" s="126">
        <v>12.6582278481013</v>
      </c>
      <c r="N8" s="127">
        <v>668</v>
      </c>
      <c r="O8" s="121"/>
      <c r="P8" s="121"/>
      <c r="Q8" s="121"/>
    </row>
    <row r="9" spans="2:17" ht="15" customHeight="1" x14ac:dyDescent="0.2">
      <c r="B9" s="124" t="s">
        <v>308</v>
      </c>
      <c r="C9" s="125">
        <v>72</v>
      </c>
      <c r="D9" s="126">
        <v>7.6349094330745704</v>
      </c>
      <c r="E9" s="126">
        <v>225.388888888889</v>
      </c>
      <c r="F9" s="126">
        <v>82.333840690005104</v>
      </c>
      <c r="G9" s="126">
        <v>83.6957180061777</v>
      </c>
      <c r="H9" s="126">
        <v>75.304782744607706</v>
      </c>
      <c r="I9" s="126">
        <v>2125.5</v>
      </c>
      <c r="J9" s="125">
        <v>1966</v>
      </c>
      <c r="K9" s="125">
        <v>1721</v>
      </c>
      <c r="L9" s="125">
        <v>79</v>
      </c>
      <c r="M9" s="126">
        <v>37.158984007525902</v>
      </c>
      <c r="N9" s="127">
        <v>1874</v>
      </c>
      <c r="O9" s="121"/>
      <c r="P9" s="121"/>
      <c r="Q9" s="121"/>
    </row>
    <row r="10" spans="2:17" ht="15" customHeight="1" x14ac:dyDescent="0.2">
      <c r="B10" s="124" t="s">
        <v>309</v>
      </c>
      <c r="C10" s="125">
        <v>40</v>
      </c>
      <c r="D10" s="126">
        <v>8.4914240127642593</v>
      </c>
      <c r="E10" s="126">
        <v>266.10000000000002</v>
      </c>
      <c r="F10" s="126">
        <v>78.2186948853616</v>
      </c>
      <c r="G10" s="126">
        <v>78.2186948853616</v>
      </c>
      <c r="H10" s="128"/>
      <c r="I10" s="126">
        <v>1253.5</v>
      </c>
      <c r="J10" s="125">
        <v>1244</v>
      </c>
      <c r="K10" s="125">
        <v>1238</v>
      </c>
      <c r="L10" s="125">
        <v>0</v>
      </c>
      <c r="M10" s="126">
        <v>0</v>
      </c>
      <c r="N10" s="127">
        <v>1035</v>
      </c>
      <c r="O10" s="121"/>
      <c r="P10" s="121"/>
      <c r="Q10" s="121"/>
    </row>
    <row r="11" spans="2:17" ht="15" customHeight="1" x14ac:dyDescent="0.2">
      <c r="B11" s="124" t="s">
        <v>310</v>
      </c>
      <c r="C11" s="125">
        <v>93</v>
      </c>
      <c r="D11" s="126">
        <v>6.0039298669891199</v>
      </c>
      <c r="E11" s="126">
        <v>213.55913978494601</v>
      </c>
      <c r="F11" s="126">
        <v>75.528597505324001</v>
      </c>
      <c r="G11" s="126">
        <v>72.5166312169073</v>
      </c>
      <c r="H11" s="126">
        <v>91.378899738032899</v>
      </c>
      <c r="I11" s="126">
        <v>3308</v>
      </c>
      <c r="J11" s="125">
        <v>3131</v>
      </c>
      <c r="K11" s="125">
        <v>2943</v>
      </c>
      <c r="L11" s="125">
        <v>41</v>
      </c>
      <c r="M11" s="126">
        <v>12.3867069486405</v>
      </c>
      <c r="N11" s="127">
        <v>2933</v>
      </c>
      <c r="O11" s="121"/>
      <c r="P11" s="121"/>
      <c r="Q11" s="121"/>
    </row>
    <row r="12" spans="2:17" ht="15" customHeight="1" x14ac:dyDescent="0.2">
      <c r="B12" s="124" t="s">
        <v>311</v>
      </c>
      <c r="C12" s="125">
        <v>56</v>
      </c>
      <c r="D12" s="126">
        <v>6.0839572192513396</v>
      </c>
      <c r="E12" s="126">
        <v>203.16071428571399</v>
      </c>
      <c r="F12" s="126">
        <v>62.216996609428001</v>
      </c>
      <c r="G12" s="126">
        <v>65.013172751223195</v>
      </c>
      <c r="H12" s="126">
        <v>54.789042191561698</v>
      </c>
      <c r="I12" s="126">
        <v>1870</v>
      </c>
      <c r="J12" s="125">
        <v>1812</v>
      </c>
      <c r="K12" s="125">
        <v>1752</v>
      </c>
      <c r="L12" s="125">
        <v>13</v>
      </c>
      <c r="M12" s="126">
        <v>6.9630423138725197</v>
      </c>
      <c r="N12" s="127">
        <v>1547</v>
      </c>
      <c r="O12" s="121"/>
      <c r="P12" s="121"/>
      <c r="Q12" s="121"/>
    </row>
    <row r="13" spans="2:17" ht="15" customHeight="1" x14ac:dyDescent="0.2">
      <c r="B13" s="124" t="s">
        <v>312</v>
      </c>
      <c r="C13" s="125">
        <v>75</v>
      </c>
      <c r="D13" s="126">
        <v>7.0153513513513497</v>
      </c>
      <c r="E13" s="126">
        <v>216.30666666666701</v>
      </c>
      <c r="F13" s="126">
        <v>76.8461939273365</v>
      </c>
      <c r="G13" s="126">
        <v>74.288378215323903</v>
      </c>
      <c r="H13" s="126">
        <v>93.050729673384296</v>
      </c>
      <c r="I13" s="126">
        <v>2312.5</v>
      </c>
      <c r="J13" s="125">
        <v>2249</v>
      </c>
      <c r="K13" s="125">
        <v>1925</v>
      </c>
      <c r="L13" s="125">
        <v>2</v>
      </c>
      <c r="M13" s="126">
        <v>0.86467790747946405</v>
      </c>
      <c r="N13" s="127">
        <v>2054</v>
      </c>
      <c r="O13" s="121"/>
      <c r="P13" s="121"/>
      <c r="Q13" s="121"/>
    </row>
    <row r="14" spans="2:17" ht="15" customHeight="1" x14ac:dyDescent="0.2">
      <c r="B14" s="124" t="s">
        <v>313</v>
      </c>
      <c r="C14" s="125">
        <v>32</v>
      </c>
      <c r="D14" s="126">
        <v>9.4790894653255702</v>
      </c>
      <c r="E14" s="126">
        <v>279.78125</v>
      </c>
      <c r="F14" s="126">
        <v>87.817557626287396</v>
      </c>
      <c r="G14" s="126">
        <v>85.161376724253401</v>
      </c>
      <c r="H14" s="126">
        <v>95.087976539589405</v>
      </c>
      <c r="I14" s="126">
        <v>944.5</v>
      </c>
      <c r="J14" s="125">
        <v>789</v>
      </c>
      <c r="K14" s="125">
        <v>773</v>
      </c>
      <c r="L14" s="125">
        <v>2</v>
      </c>
      <c r="M14" s="126">
        <v>2.12765957446809</v>
      </c>
      <c r="N14" s="127">
        <v>842</v>
      </c>
      <c r="O14" s="121"/>
      <c r="P14" s="121"/>
      <c r="Q14" s="121"/>
    </row>
    <row r="15" spans="2:17" ht="15" customHeight="1" x14ac:dyDescent="0.2">
      <c r="B15" s="124" t="s">
        <v>314</v>
      </c>
      <c r="C15" s="125">
        <v>65</v>
      </c>
      <c r="D15" s="126">
        <v>4.0027569909413199</v>
      </c>
      <c r="E15" s="126">
        <v>156.35384615384601</v>
      </c>
      <c r="F15" s="126">
        <v>54.911389669332202</v>
      </c>
      <c r="G15" s="126">
        <v>53.325903331769098</v>
      </c>
      <c r="H15" s="126">
        <v>73.424657534246606</v>
      </c>
      <c r="I15" s="126">
        <v>2539</v>
      </c>
      <c r="J15" s="125">
        <v>2529</v>
      </c>
      <c r="K15" s="125">
        <v>2535</v>
      </c>
      <c r="L15" s="125">
        <v>0</v>
      </c>
      <c r="M15" s="126">
        <v>0</v>
      </c>
      <c r="N15" s="127">
        <v>2273</v>
      </c>
      <c r="O15" s="121"/>
      <c r="P15" s="121"/>
      <c r="Q15" s="121"/>
    </row>
    <row r="16" spans="2:17" ht="15" customHeight="1" x14ac:dyDescent="0.2">
      <c r="B16" s="124" t="s">
        <v>315</v>
      </c>
      <c r="C16" s="125">
        <v>21</v>
      </c>
      <c r="D16" s="128" t="s">
        <v>316</v>
      </c>
      <c r="E16" s="126">
        <v>0</v>
      </c>
      <c r="F16" s="128" t="s">
        <v>316</v>
      </c>
      <c r="G16" s="128" t="s">
        <v>316</v>
      </c>
      <c r="H16" s="128" t="s">
        <v>316</v>
      </c>
      <c r="I16" s="126">
        <v>0</v>
      </c>
      <c r="J16" s="125">
        <v>0</v>
      </c>
      <c r="K16" s="125">
        <v>0</v>
      </c>
      <c r="L16" s="125">
        <v>0</v>
      </c>
      <c r="M16" s="128" t="s">
        <v>316</v>
      </c>
      <c r="N16" s="127"/>
      <c r="O16" s="121"/>
      <c r="P16" s="121"/>
      <c r="Q16" s="121"/>
    </row>
    <row r="17" spans="2:17" ht="15" customHeight="1" x14ac:dyDescent="0.2">
      <c r="B17" s="124" t="s">
        <v>317</v>
      </c>
      <c r="C17" s="125">
        <v>41</v>
      </c>
      <c r="D17" s="126">
        <v>6.0685748360167002</v>
      </c>
      <c r="E17" s="126">
        <v>248.21951219512201</v>
      </c>
      <c r="F17" s="126">
        <v>77.028458976687901</v>
      </c>
      <c r="G17" s="126">
        <v>73.997569866342602</v>
      </c>
      <c r="H17" s="126">
        <v>89.932351770791897</v>
      </c>
      <c r="I17" s="126">
        <v>1677</v>
      </c>
      <c r="J17" s="125">
        <v>1643</v>
      </c>
      <c r="K17" s="125">
        <v>1654</v>
      </c>
      <c r="L17" s="125">
        <v>8</v>
      </c>
      <c r="M17" s="126">
        <v>4.7619047619047601</v>
      </c>
      <c r="N17" s="127">
        <v>1423</v>
      </c>
      <c r="O17" s="121"/>
      <c r="P17" s="121"/>
      <c r="Q17" s="121"/>
    </row>
    <row r="18" spans="2:17" ht="15" customHeight="1" x14ac:dyDescent="0.2">
      <c r="B18" s="124" t="s">
        <v>318</v>
      </c>
      <c r="C18" s="125">
        <v>17</v>
      </c>
      <c r="D18" s="126">
        <v>6.5248738284066299</v>
      </c>
      <c r="E18" s="126">
        <v>266.17647058823502</v>
      </c>
      <c r="F18" s="126">
        <v>72.925060435133005</v>
      </c>
      <c r="G18" s="128"/>
      <c r="H18" s="126">
        <v>76.290832455216005</v>
      </c>
      <c r="I18" s="126">
        <v>693.5</v>
      </c>
      <c r="J18" s="125">
        <v>393</v>
      </c>
      <c r="K18" s="125">
        <v>192</v>
      </c>
      <c r="L18" s="125">
        <v>195</v>
      </c>
      <c r="M18" s="126">
        <v>280.17241379310298</v>
      </c>
      <c r="N18" s="127">
        <v>643</v>
      </c>
      <c r="O18" s="121"/>
      <c r="P18" s="121"/>
      <c r="Q18" s="121"/>
    </row>
    <row r="19" spans="2:17" ht="15" customHeight="1" x14ac:dyDescent="0.2">
      <c r="B19" s="124" t="s">
        <v>319</v>
      </c>
      <c r="C19" s="125">
        <v>18</v>
      </c>
      <c r="D19" s="126">
        <v>3.3053892215568901</v>
      </c>
      <c r="E19" s="126">
        <v>153.333333333333</v>
      </c>
      <c r="F19" s="126">
        <v>46.6058763931104</v>
      </c>
      <c r="G19" s="126">
        <v>46.6058763931104</v>
      </c>
      <c r="H19" s="128"/>
      <c r="I19" s="126">
        <v>835</v>
      </c>
      <c r="J19" s="125">
        <v>822</v>
      </c>
      <c r="K19" s="125">
        <v>819</v>
      </c>
      <c r="L19" s="125">
        <v>10</v>
      </c>
      <c r="M19" s="126">
        <v>11.976047904191599</v>
      </c>
      <c r="N19" s="127">
        <v>222</v>
      </c>
      <c r="O19" s="121"/>
      <c r="P19" s="121"/>
      <c r="Q19" s="121"/>
    </row>
    <row r="20" spans="2:17" ht="15" customHeight="1" x14ac:dyDescent="0.2">
      <c r="B20" s="124" t="s">
        <v>320</v>
      </c>
      <c r="C20" s="125">
        <v>41</v>
      </c>
      <c r="D20" s="126">
        <v>4.8460185882943998</v>
      </c>
      <c r="E20" s="126">
        <v>235.26829268292701</v>
      </c>
      <c r="F20" s="126">
        <v>78.155890455355703</v>
      </c>
      <c r="G20" s="126">
        <v>75.390189520624304</v>
      </c>
      <c r="H20" s="126">
        <v>97.021546261089995</v>
      </c>
      <c r="I20" s="126">
        <v>1990.5</v>
      </c>
      <c r="J20" s="125">
        <v>1956</v>
      </c>
      <c r="K20" s="125">
        <v>1933</v>
      </c>
      <c r="L20" s="125">
        <v>2</v>
      </c>
      <c r="M20" s="126">
        <v>1.0050251256281399</v>
      </c>
      <c r="N20" s="127">
        <v>1446</v>
      </c>
      <c r="O20" s="121"/>
      <c r="P20" s="121"/>
      <c r="Q20" s="121"/>
    </row>
    <row r="21" spans="2:17" ht="15" customHeight="1" x14ac:dyDescent="0.2">
      <c r="B21" s="124" t="s">
        <v>321</v>
      </c>
      <c r="C21" s="125">
        <v>32</v>
      </c>
      <c r="D21" s="126">
        <v>11.5396825396825</v>
      </c>
      <c r="E21" s="126">
        <v>249.90625</v>
      </c>
      <c r="F21" s="126">
        <v>77.6106366459627</v>
      </c>
      <c r="G21" s="126">
        <v>77.6106366459627</v>
      </c>
      <c r="H21" s="128"/>
      <c r="I21" s="126">
        <v>693</v>
      </c>
      <c r="J21" s="125">
        <v>250</v>
      </c>
      <c r="K21" s="125">
        <v>631</v>
      </c>
      <c r="L21" s="125">
        <v>0</v>
      </c>
      <c r="M21" s="126">
        <v>0</v>
      </c>
      <c r="N21" s="127">
        <v>661</v>
      </c>
      <c r="O21" s="121"/>
      <c r="P21" s="121"/>
      <c r="Q21" s="121"/>
    </row>
    <row r="22" spans="2:17" ht="15" customHeight="1" x14ac:dyDescent="0.2">
      <c r="B22" s="129" t="s">
        <v>322</v>
      </c>
      <c r="C22" s="130">
        <v>917</v>
      </c>
      <c r="D22" s="131">
        <v>7.9087898466263296</v>
      </c>
      <c r="E22" s="131">
        <v>233.08505997819</v>
      </c>
      <c r="F22" s="131">
        <v>75.853686235263197</v>
      </c>
      <c r="G22" s="132">
        <v>75.710103155968</v>
      </c>
      <c r="H22" s="132">
        <v>77.267694842812602</v>
      </c>
      <c r="I22" s="131">
        <v>27025.5</v>
      </c>
      <c r="J22" s="130">
        <v>27003</v>
      </c>
      <c r="K22" s="130">
        <v>26259</v>
      </c>
      <c r="L22" s="130">
        <v>789</v>
      </c>
      <c r="M22" s="132">
        <v>29.170363797693</v>
      </c>
      <c r="N22" s="133">
        <v>21280</v>
      </c>
      <c r="O22" s="121"/>
      <c r="P22" s="121"/>
      <c r="Q22" s="121"/>
    </row>
    <row r="23" spans="2:17" ht="15" customHeight="1" x14ac:dyDescent="0.2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2:17" ht="15" customHeight="1" x14ac:dyDescent="0.2"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2:17" ht="15" customHeight="1" x14ac:dyDescent="0.2">
      <c r="B25" s="134" t="s">
        <v>323</v>
      </c>
      <c r="C25" s="135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2:17" ht="15" customHeight="1" x14ac:dyDescent="0.2">
      <c r="B26" s="134" t="s">
        <v>324</v>
      </c>
      <c r="C26" s="138" t="s">
        <v>325</v>
      </c>
      <c r="D26" s="560" t="s">
        <v>326</v>
      </c>
      <c r="E26" s="560"/>
      <c r="F26" s="560"/>
      <c r="G26" s="560"/>
      <c r="H26" s="560"/>
      <c r="I26" s="560"/>
      <c r="J26" s="560"/>
      <c r="K26" s="137"/>
      <c r="L26" s="137"/>
      <c r="M26" s="137"/>
      <c r="N26" s="137"/>
      <c r="O26" s="137"/>
      <c r="P26" s="137"/>
      <c r="Q26" s="137"/>
    </row>
    <row r="27" spans="2:17" ht="15" customHeight="1" x14ac:dyDescent="0.2">
      <c r="B27" s="134" t="s">
        <v>288</v>
      </c>
      <c r="C27" s="138" t="s">
        <v>325</v>
      </c>
      <c r="D27" s="560" t="s">
        <v>327</v>
      </c>
      <c r="E27" s="560"/>
      <c r="F27" s="560"/>
      <c r="G27" s="560"/>
      <c r="H27" s="560"/>
      <c r="I27" s="560"/>
      <c r="J27" s="560"/>
      <c r="K27" s="137"/>
      <c r="L27" s="137"/>
      <c r="M27" s="137"/>
      <c r="N27" s="137"/>
      <c r="O27" s="137"/>
      <c r="P27" s="137"/>
      <c r="Q27" s="137"/>
    </row>
    <row r="28" spans="2:17" ht="15" customHeight="1" x14ac:dyDescent="0.2">
      <c r="B28" s="134" t="s">
        <v>328</v>
      </c>
      <c r="C28" s="135"/>
      <c r="D28" s="139"/>
      <c r="E28" s="140"/>
      <c r="F28" s="140"/>
      <c r="G28" s="140"/>
      <c r="H28" s="140"/>
      <c r="I28" s="140"/>
      <c r="J28" s="140"/>
      <c r="K28" s="137"/>
      <c r="L28" s="137"/>
      <c r="M28" s="137"/>
      <c r="N28" s="137"/>
      <c r="O28" s="137"/>
      <c r="P28" s="137"/>
      <c r="Q28" s="137"/>
    </row>
    <row r="29" spans="2:17" ht="15" customHeight="1" x14ac:dyDescent="0.2">
      <c r="B29" s="141" t="s">
        <v>329</v>
      </c>
      <c r="C29" s="138" t="s">
        <v>325</v>
      </c>
      <c r="D29" s="560" t="s">
        <v>330</v>
      </c>
      <c r="E29" s="560"/>
      <c r="F29" s="560"/>
      <c r="G29" s="560"/>
      <c r="H29" s="560"/>
      <c r="I29" s="560"/>
      <c r="J29" s="560"/>
      <c r="K29" s="137"/>
      <c r="L29" s="137"/>
      <c r="M29" s="137"/>
      <c r="N29" s="137"/>
      <c r="O29" s="137"/>
      <c r="P29" s="137"/>
      <c r="Q29" s="137"/>
    </row>
    <row r="30" spans="2:17" ht="15" customHeight="1" x14ac:dyDescent="0.2">
      <c r="B30" s="141" t="s">
        <v>331</v>
      </c>
      <c r="C30" s="138" t="s">
        <v>325</v>
      </c>
      <c r="D30" s="560" t="s">
        <v>332</v>
      </c>
      <c r="E30" s="560"/>
      <c r="F30" s="560"/>
      <c r="G30" s="560"/>
      <c r="H30" s="560"/>
      <c r="I30" s="560"/>
      <c r="J30" s="560"/>
      <c r="K30" s="137"/>
      <c r="L30" s="137"/>
      <c r="M30" s="137"/>
      <c r="N30" s="137"/>
      <c r="O30" s="137"/>
      <c r="P30" s="137"/>
      <c r="Q30" s="137"/>
    </row>
    <row r="31" spans="2:17" ht="15" customHeight="1" x14ac:dyDescent="0.2">
      <c r="B31" s="136"/>
      <c r="C31" s="135"/>
      <c r="D31" s="560" t="s">
        <v>333</v>
      </c>
      <c r="E31" s="560"/>
      <c r="F31" s="560"/>
      <c r="G31" s="560"/>
      <c r="H31" s="560"/>
      <c r="I31" s="560"/>
      <c r="J31" s="560"/>
      <c r="K31" s="137"/>
      <c r="L31" s="137"/>
      <c r="M31" s="137"/>
      <c r="N31" s="137"/>
      <c r="O31" s="137"/>
      <c r="P31" s="137"/>
      <c r="Q31" s="137"/>
    </row>
    <row r="32" spans="2:17" ht="15" customHeight="1" x14ac:dyDescent="0.2">
      <c r="B32" s="136"/>
      <c r="C32" s="135"/>
      <c r="D32" s="560" t="s">
        <v>334</v>
      </c>
      <c r="E32" s="560"/>
      <c r="F32" s="560"/>
      <c r="G32" s="560"/>
      <c r="H32" s="560"/>
      <c r="I32" s="560"/>
      <c r="J32" s="560"/>
      <c r="K32" s="137"/>
      <c r="L32" s="137"/>
      <c r="M32" s="137"/>
      <c r="N32" s="137"/>
      <c r="O32" s="137"/>
      <c r="P32" s="137"/>
      <c r="Q32" s="137"/>
    </row>
    <row r="33" spans="2:17" ht="15" customHeight="1" x14ac:dyDescent="0.2">
      <c r="B33" s="134" t="s">
        <v>335</v>
      </c>
      <c r="C33" s="138" t="s">
        <v>325</v>
      </c>
      <c r="D33" s="560" t="s">
        <v>336</v>
      </c>
      <c r="E33" s="560"/>
      <c r="F33" s="560"/>
      <c r="G33" s="560"/>
      <c r="H33" s="560"/>
      <c r="I33" s="560"/>
      <c r="J33" s="560"/>
      <c r="K33" s="137"/>
      <c r="L33" s="137"/>
      <c r="M33" s="137"/>
      <c r="N33" s="137"/>
      <c r="O33" s="137"/>
      <c r="P33" s="137"/>
      <c r="Q33" s="137"/>
    </row>
    <row r="34" spans="2:17" ht="15" customHeight="1" x14ac:dyDescent="0.2">
      <c r="B34" s="134" t="s">
        <v>337</v>
      </c>
      <c r="C34" s="138" t="s">
        <v>325</v>
      </c>
      <c r="D34" s="560" t="s">
        <v>338</v>
      </c>
      <c r="E34" s="560"/>
      <c r="F34" s="560"/>
      <c r="G34" s="560"/>
      <c r="H34" s="560"/>
      <c r="I34" s="560"/>
      <c r="J34" s="560"/>
      <c r="K34" s="137"/>
      <c r="L34" s="137"/>
      <c r="M34" s="137"/>
      <c r="N34" s="137"/>
      <c r="O34" s="137"/>
      <c r="P34" s="137"/>
      <c r="Q34" s="137"/>
    </row>
    <row r="35" spans="2:17" ht="15" customHeight="1" x14ac:dyDescent="0.2">
      <c r="B35" s="134" t="s">
        <v>339</v>
      </c>
      <c r="C35" s="135"/>
      <c r="D35" s="139"/>
      <c r="E35" s="140"/>
      <c r="F35" s="140"/>
      <c r="G35" s="140"/>
      <c r="H35" s="140"/>
      <c r="I35" s="140"/>
      <c r="J35" s="140"/>
      <c r="K35" s="137"/>
      <c r="L35" s="137"/>
      <c r="M35" s="137"/>
      <c r="N35" s="137"/>
      <c r="O35" s="137"/>
      <c r="P35" s="137"/>
      <c r="Q35" s="137"/>
    </row>
    <row r="36" spans="2:17" ht="15" customHeight="1" x14ac:dyDescent="0.2">
      <c r="B36" s="141" t="s">
        <v>340</v>
      </c>
      <c r="C36" s="138" t="s">
        <v>325</v>
      </c>
      <c r="D36" s="560" t="s">
        <v>341</v>
      </c>
      <c r="E36" s="560"/>
      <c r="F36" s="560"/>
      <c r="G36" s="560"/>
      <c r="H36" s="560"/>
      <c r="I36" s="560"/>
      <c r="J36" s="560"/>
      <c r="K36" s="137"/>
      <c r="L36" s="137"/>
      <c r="M36" s="137"/>
      <c r="N36" s="137"/>
      <c r="O36" s="137"/>
      <c r="P36" s="137"/>
      <c r="Q36" s="137"/>
    </row>
    <row r="37" spans="2:17" ht="15" customHeight="1" x14ac:dyDescent="0.2">
      <c r="B37" s="141" t="s">
        <v>342</v>
      </c>
      <c r="C37" s="138" t="s">
        <v>325</v>
      </c>
      <c r="D37" s="560" t="s">
        <v>343</v>
      </c>
      <c r="E37" s="560"/>
      <c r="F37" s="560"/>
      <c r="G37" s="560"/>
      <c r="H37" s="560"/>
      <c r="I37" s="560"/>
      <c r="J37" s="560"/>
      <c r="K37" s="137"/>
      <c r="L37" s="137"/>
      <c r="M37" s="137"/>
      <c r="N37" s="137"/>
      <c r="O37" s="137"/>
      <c r="P37" s="137"/>
      <c r="Q37" s="137"/>
    </row>
    <row r="38" spans="2:17" ht="15" customHeight="1" x14ac:dyDescent="0.2">
      <c r="B38" s="141" t="s">
        <v>303</v>
      </c>
      <c r="C38" s="138" t="s">
        <v>325</v>
      </c>
      <c r="D38" s="560" t="s">
        <v>344</v>
      </c>
      <c r="E38" s="560"/>
      <c r="F38" s="560"/>
      <c r="G38" s="560"/>
      <c r="H38" s="560"/>
      <c r="I38" s="560"/>
      <c r="J38" s="560"/>
      <c r="K38" s="137"/>
      <c r="L38" s="137"/>
      <c r="M38" s="137"/>
      <c r="N38" s="137"/>
      <c r="O38" s="137"/>
      <c r="P38" s="137"/>
      <c r="Q38" s="137"/>
    </row>
    <row r="39" spans="2:17" ht="15" customHeight="1" x14ac:dyDescent="0.2">
      <c r="B39" s="134" t="s">
        <v>345</v>
      </c>
      <c r="C39" s="138" t="s">
        <v>325</v>
      </c>
      <c r="D39" s="560" t="s">
        <v>346</v>
      </c>
      <c r="E39" s="560"/>
      <c r="F39" s="560"/>
      <c r="G39" s="560"/>
      <c r="H39" s="560"/>
      <c r="I39" s="560"/>
      <c r="J39" s="560"/>
      <c r="K39" s="137"/>
      <c r="L39" s="137"/>
      <c r="M39" s="137"/>
      <c r="N39" s="137"/>
      <c r="O39" s="137"/>
      <c r="P39" s="137"/>
      <c r="Q39" s="137"/>
    </row>
    <row r="40" spans="2:17" ht="15" customHeight="1" x14ac:dyDescent="0.2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</row>
    <row r="41" spans="2:17" ht="15" customHeight="1" x14ac:dyDescent="0.2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2:17" ht="15" customHeight="1" x14ac:dyDescent="0.2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</row>
    <row r="43" spans="2:17" ht="15" customHeight="1" x14ac:dyDescent="0.2">
      <c r="F43" s="121"/>
      <c r="G43" s="142" t="s">
        <v>347</v>
      </c>
      <c r="I43" s="143"/>
      <c r="J43" s="143"/>
      <c r="K43" s="143"/>
      <c r="L43" s="121"/>
      <c r="M43" s="121"/>
      <c r="N43" s="121"/>
      <c r="O43" s="121"/>
      <c r="P43" s="121"/>
      <c r="Q43" s="121"/>
    </row>
    <row r="44" spans="2:17" ht="15" customHeight="1" x14ac:dyDescent="0.2">
      <c r="B44" s="119" t="s">
        <v>299</v>
      </c>
      <c r="E44" s="144" t="s">
        <v>348</v>
      </c>
      <c r="F44" s="121"/>
      <c r="G44" s="143" t="s">
        <v>349</v>
      </c>
      <c r="H44" s="143" t="s">
        <v>350</v>
      </c>
      <c r="I44" s="143" t="s">
        <v>351</v>
      </c>
      <c r="J44" s="143" t="s">
        <v>352</v>
      </c>
      <c r="K44" s="143" t="s">
        <v>353</v>
      </c>
      <c r="L44" s="121"/>
      <c r="M44" s="121"/>
      <c r="N44" s="121"/>
      <c r="O44" s="121"/>
      <c r="P44" s="121"/>
      <c r="Q44" s="121"/>
    </row>
    <row r="45" spans="2:17" ht="15" customHeight="1" x14ac:dyDescent="0.2">
      <c r="B45" s="568" t="s">
        <v>354</v>
      </c>
      <c r="C45" s="568"/>
      <c r="D45" s="145" t="s">
        <v>355</v>
      </c>
      <c r="E45" s="146" t="s">
        <v>356</v>
      </c>
      <c r="F45" s="146" t="s">
        <v>304</v>
      </c>
      <c r="G45" s="147">
        <v>111</v>
      </c>
      <c r="H45" s="147">
        <v>72005722</v>
      </c>
      <c r="I45" s="147">
        <v>14</v>
      </c>
      <c r="J45" s="147">
        <v>2140</v>
      </c>
      <c r="K45" s="143">
        <v>1576</v>
      </c>
      <c r="L45" s="121"/>
      <c r="M45" s="121"/>
      <c r="N45" s="121"/>
      <c r="O45" s="121"/>
      <c r="P45" s="121"/>
      <c r="Q45" s="121"/>
    </row>
    <row r="46" spans="2:17" ht="15" customHeight="1" x14ac:dyDescent="0.2">
      <c r="B46" s="567" t="s">
        <v>357</v>
      </c>
      <c r="C46" s="567"/>
      <c r="D46" s="567"/>
      <c r="E46" s="127">
        <v>51704</v>
      </c>
      <c r="F46" s="148">
        <v>22407</v>
      </c>
      <c r="G46" s="147">
        <v>111</v>
      </c>
      <c r="H46" s="147">
        <v>72005722</v>
      </c>
      <c r="I46" s="147">
        <v>14</v>
      </c>
      <c r="J46" s="147">
        <v>2154</v>
      </c>
      <c r="K46" s="147">
        <v>4482</v>
      </c>
      <c r="L46" s="121"/>
      <c r="M46" s="121"/>
      <c r="N46" s="121"/>
      <c r="O46" s="121"/>
      <c r="P46" s="121"/>
      <c r="Q46" s="121"/>
    </row>
    <row r="47" spans="2:17" ht="15" customHeight="1" x14ac:dyDescent="0.2">
      <c r="B47" s="567" t="s">
        <v>358</v>
      </c>
      <c r="C47" s="567"/>
      <c r="D47" s="567"/>
      <c r="E47" s="127">
        <v>102452</v>
      </c>
      <c r="F47" s="149">
        <v>23700</v>
      </c>
      <c r="G47" s="147">
        <v>111</v>
      </c>
      <c r="H47" s="147">
        <v>72005723</v>
      </c>
      <c r="I47" s="147">
        <v>14</v>
      </c>
      <c r="J47" s="147">
        <v>2153</v>
      </c>
      <c r="K47" s="147">
        <v>1704</v>
      </c>
      <c r="L47" s="121"/>
      <c r="M47" s="121"/>
      <c r="N47" s="121"/>
      <c r="O47" s="121"/>
      <c r="P47" s="121"/>
      <c r="Q47" s="121"/>
    </row>
    <row r="48" spans="2:17" ht="15" customHeight="1" x14ac:dyDescent="0.2">
      <c r="B48" s="567" t="s">
        <v>359</v>
      </c>
      <c r="C48" s="567"/>
      <c r="D48" s="567"/>
      <c r="E48" s="127">
        <v>47718</v>
      </c>
      <c r="F48" s="150">
        <v>15655</v>
      </c>
      <c r="G48" s="147">
        <v>111</v>
      </c>
      <c r="H48" s="147">
        <v>72005723</v>
      </c>
      <c r="I48" s="147">
        <v>14</v>
      </c>
      <c r="J48" s="147">
        <v>2160</v>
      </c>
      <c r="K48" s="147">
        <v>457</v>
      </c>
      <c r="L48" s="121"/>
      <c r="M48" s="121"/>
      <c r="N48" s="121"/>
      <c r="O48" s="121"/>
      <c r="P48" s="121"/>
      <c r="Q48" s="121"/>
    </row>
    <row r="49" spans="2:17" ht="15" customHeight="1" x14ac:dyDescent="0.2">
      <c r="B49" s="567" t="s">
        <v>360</v>
      </c>
      <c r="C49" s="567"/>
      <c r="D49" s="567"/>
      <c r="E49" s="127">
        <v>269</v>
      </c>
      <c r="F49" s="149">
        <v>240</v>
      </c>
      <c r="G49" s="147">
        <v>111</v>
      </c>
      <c r="H49" s="147">
        <v>72005724</v>
      </c>
      <c r="I49" s="147">
        <v>14</v>
      </c>
      <c r="J49" s="147">
        <v>2155</v>
      </c>
      <c r="K49" s="147">
        <v>3235</v>
      </c>
      <c r="L49" s="121"/>
      <c r="M49" s="121"/>
      <c r="N49" s="121"/>
      <c r="O49" s="121"/>
      <c r="P49" s="121"/>
      <c r="Q49" s="121"/>
    </row>
    <row r="50" spans="2:17" ht="15" customHeight="1" x14ac:dyDescent="0.2">
      <c r="B50" s="567" t="s">
        <v>361</v>
      </c>
      <c r="C50" s="567"/>
      <c r="D50" s="567"/>
      <c r="E50" s="127">
        <v>35187</v>
      </c>
      <c r="F50" s="150">
        <v>8817</v>
      </c>
      <c r="G50" s="147">
        <v>111</v>
      </c>
      <c r="H50" s="147">
        <v>72005725</v>
      </c>
      <c r="I50" s="147">
        <v>14</v>
      </c>
      <c r="J50" s="147">
        <v>2152</v>
      </c>
      <c r="K50" s="147">
        <v>2964</v>
      </c>
      <c r="L50" s="121"/>
      <c r="M50" s="121"/>
      <c r="N50" s="121"/>
      <c r="O50" s="121"/>
      <c r="P50" s="121"/>
      <c r="Q50" s="121"/>
    </row>
    <row r="51" spans="2:17" ht="15" customHeight="1" x14ac:dyDescent="0.2">
      <c r="B51" s="567" t="s">
        <v>362</v>
      </c>
      <c r="C51" s="567"/>
      <c r="D51" s="567"/>
      <c r="E51" s="127">
        <v>12184</v>
      </c>
      <c r="F51" s="149">
        <v>5331</v>
      </c>
      <c r="G51" s="147">
        <v>111</v>
      </c>
      <c r="H51" s="147">
        <v>72005726</v>
      </c>
      <c r="I51" s="147">
        <v>15</v>
      </c>
      <c r="J51" s="147">
        <v>2156</v>
      </c>
      <c r="K51" s="147">
        <v>4939</v>
      </c>
      <c r="L51" s="121"/>
      <c r="M51" s="121"/>
      <c r="N51" s="121"/>
      <c r="O51" s="121"/>
      <c r="P51" s="121"/>
      <c r="Q51" s="121"/>
    </row>
    <row r="52" spans="2:17" ht="15" customHeight="1" x14ac:dyDescent="0.2">
      <c r="B52" s="567" t="s">
        <v>363</v>
      </c>
      <c r="C52" s="567"/>
      <c r="D52" s="567"/>
      <c r="E52" s="127">
        <v>3177</v>
      </c>
      <c r="F52" s="150">
        <v>568</v>
      </c>
      <c r="G52" s="147">
        <v>111</v>
      </c>
      <c r="H52" s="147">
        <v>72005727</v>
      </c>
      <c r="I52" s="147">
        <v>14</v>
      </c>
      <c r="J52" s="147">
        <v>2151</v>
      </c>
      <c r="K52" s="147">
        <v>2067</v>
      </c>
      <c r="L52" s="121"/>
      <c r="M52" s="121"/>
      <c r="N52" s="121"/>
      <c r="O52" s="121"/>
      <c r="P52" s="121"/>
      <c r="Q52" s="121"/>
    </row>
    <row r="53" spans="2:17" ht="15" customHeight="1" x14ac:dyDescent="0.2">
      <c r="B53" s="567" t="s">
        <v>364</v>
      </c>
      <c r="C53" s="567"/>
      <c r="D53" s="567"/>
      <c r="E53" s="127">
        <v>1703</v>
      </c>
      <c r="F53" s="149">
        <v>329</v>
      </c>
      <c r="G53" s="147">
        <v>111</v>
      </c>
      <c r="H53" s="147">
        <v>72005727</v>
      </c>
      <c r="I53" s="147">
        <v>14</v>
      </c>
      <c r="J53" s="147">
        <v>2161</v>
      </c>
      <c r="K53" s="147">
        <v>569</v>
      </c>
      <c r="L53" s="121"/>
      <c r="M53" s="121"/>
      <c r="N53" s="121"/>
      <c r="O53" s="121"/>
      <c r="P53" s="121"/>
      <c r="Q53" s="121"/>
    </row>
    <row r="54" spans="2:17" ht="15" customHeight="1" x14ac:dyDescent="0.2">
      <c r="B54" s="567" t="s">
        <v>365</v>
      </c>
      <c r="C54" s="567"/>
      <c r="D54" s="567"/>
      <c r="E54" s="127"/>
      <c r="F54" s="150"/>
      <c r="G54" s="147">
        <v>111</v>
      </c>
      <c r="H54" s="147">
        <v>72005727</v>
      </c>
      <c r="I54" s="147">
        <v>14</v>
      </c>
      <c r="J54" s="147">
        <v>2195</v>
      </c>
      <c r="K54" s="147">
        <v>218</v>
      </c>
      <c r="L54" s="121"/>
      <c r="M54" s="121"/>
      <c r="N54" s="121"/>
      <c r="O54" s="121"/>
      <c r="P54" s="121"/>
      <c r="Q54" s="121"/>
    </row>
    <row r="55" spans="2:17" ht="15" customHeight="1" x14ac:dyDescent="0.2">
      <c r="B55" s="567" t="s">
        <v>366</v>
      </c>
      <c r="C55" s="567"/>
      <c r="D55" s="567"/>
      <c r="E55" s="127">
        <v>34816</v>
      </c>
      <c r="F55" s="149">
        <v>12912</v>
      </c>
      <c r="G55" s="147">
        <v>111</v>
      </c>
      <c r="H55" s="147">
        <v>72005763</v>
      </c>
      <c r="I55" s="147">
        <v>14</v>
      </c>
      <c r="J55" s="147">
        <v>2158</v>
      </c>
      <c r="K55" s="147">
        <v>816</v>
      </c>
      <c r="L55" s="121"/>
      <c r="M55" s="121"/>
      <c r="N55" s="121"/>
      <c r="O55" s="121"/>
      <c r="P55" s="121"/>
      <c r="Q55" s="121"/>
    </row>
    <row r="56" spans="2:17" ht="15" customHeight="1" x14ac:dyDescent="0.2">
      <c r="B56" s="567" t="s">
        <v>367</v>
      </c>
      <c r="C56" s="567"/>
      <c r="D56" s="567"/>
      <c r="E56" s="127">
        <v>13311</v>
      </c>
      <c r="F56" s="150">
        <v>4486</v>
      </c>
      <c r="G56" s="147">
        <v>201</v>
      </c>
      <c r="H56" s="147">
        <v>72005722</v>
      </c>
      <c r="I56" s="147">
        <v>14</v>
      </c>
      <c r="J56" s="147">
        <v>2140</v>
      </c>
      <c r="K56" s="147">
        <v>211</v>
      </c>
      <c r="L56" s="121"/>
      <c r="M56" s="121"/>
      <c r="N56" s="121"/>
      <c r="O56" s="121"/>
      <c r="P56" s="121"/>
      <c r="Q56" s="121"/>
    </row>
    <row r="57" spans="2:17" ht="15" customHeight="1" x14ac:dyDescent="0.2">
      <c r="B57" s="567" t="s">
        <v>368</v>
      </c>
      <c r="C57" s="567"/>
      <c r="D57" s="567"/>
      <c r="E57" s="127">
        <v>22029</v>
      </c>
      <c r="F57" s="149">
        <v>9563</v>
      </c>
      <c r="G57" s="147">
        <v>201</v>
      </c>
      <c r="H57" s="147">
        <v>72005722</v>
      </c>
      <c r="I57" s="147">
        <v>14</v>
      </c>
      <c r="J57" s="147">
        <v>2154</v>
      </c>
      <c r="K57" s="147">
        <v>601</v>
      </c>
      <c r="L57" s="121"/>
      <c r="M57" s="121"/>
      <c r="N57" s="121"/>
      <c r="O57" s="121"/>
      <c r="P57" s="121"/>
      <c r="Q57" s="121"/>
    </row>
    <row r="58" spans="2:17" ht="15" customHeight="1" x14ac:dyDescent="0.2">
      <c r="B58" s="567" t="s">
        <v>369</v>
      </c>
      <c r="C58" s="567"/>
      <c r="D58" s="567"/>
      <c r="E58" s="127">
        <v>11462</v>
      </c>
      <c r="F58" s="150">
        <v>4482</v>
      </c>
      <c r="G58" s="147">
        <v>201</v>
      </c>
      <c r="H58" s="147">
        <v>72005723</v>
      </c>
      <c r="I58" s="147">
        <v>14</v>
      </c>
      <c r="J58" s="147">
        <v>2153</v>
      </c>
      <c r="K58" s="147">
        <v>275</v>
      </c>
    </row>
    <row r="59" spans="2:17" ht="15" customHeight="1" x14ac:dyDescent="0.2">
      <c r="B59" s="567" t="s">
        <v>370</v>
      </c>
      <c r="C59" s="567"/>
      <c r="D59" s="567"/>
      <c r="E59" s="127">
        <v>17915</v>
      </c>
      <c r="F59" s="150">
        <v>6729</v>
      </c>
      <c r="G59" s="147">
        <v>201</v>
      </c>
      <c r="H59" s="147">
        <v>72005723</v>
      </c>
      <c r="I59" s="147">
        <v>14</v>
      </c>
      <c r="J59" s="147">
        <v>2160</v>
      </c>
      <c r="K59" s="147">
        <v>66</v>
      </c>
    </row>
    <row r="60" spans="2:17" ht="15" customHeight="1" x14ac:dyDescent="0.2">
      <c r="B60" s="567" t="s">
        <v>371</v>
      </c>
      <c r="C60" s="567"/>
      <c r="D60" s="567"/>
      <c r="E60" s="127">
        <v>29211</v>
      </c>
      <c r="F60" s="150">
        <v>12905</v>
      </c>
      <c r="G60" s="147">
        <v>201</v>
      </c>
      <c r="H60" s="147">
        <v>72005724</v>
      </c>
      <c r="I60" s="147">
        <v>14</v>
      </c>
      <c r="J60" s="147">
        <v>2155</v>
      </c>
      <c r="K60" s="147">
        <v>450</v>
      </c>
    </row>
    <row r="61" spans="2:17" ht="15" customHeight="1" x14ac:dyDescent="0.2">
      <c r="B61" s="567" t="s">
        <v>372</v>
      </c>
      <c r="C61" s="567"/>
      <c r="D61" s="567"/>
      <c r="E61" s="127">
        <v>30761</v>
      </c>
      <c r="F61" s="150">
        <v>11478</v>
      </c>
      <c r="G61" s="147">
        <v>201</v>
      </c>
      <c r="H61" s="147">
        <v>72005725</v>
      </c>
      <c r="I61" s="147">
        <v>14</v>
      </c>
      <c r="J61" s="147">
        <v>2152</v>
      </c>
      <c r="K61" s="147">
        <v>620</v>
      </c>
    </row>
    <row r="62" spans="2:17" ht="15" customHeight="1" x14ac:dyDescent="0.2">
      <c r="B62" s="567" t="s">
        <v>373</v>
      </c>
      <c r="C62" s="567"/>
      <c r="D62" s="567"/>
      <c r="E62" s="127">
        <v>8264</v>
      </c>
      <c r="F62" s="150">
        <v>4616</v>
      </c>
      <c r="G62" s="147">
        <v>201</v>
      </c>
      <c r="H62" s="147">
        <v>72005726</v>
      </c>
      <c r="I62" s="147">
        <v>15</v>
      </c>
      <c r="J62" s="147">
        <v>2156</v>
      </c>
      <c r="K62" s="147">
        <v>805</v>
      </c>
    </row>
    <row r="63" spans="2:17" ht="15" customHeight="1" x14ac:dyDescent="0.2">
      <c r="B63" s="567" t="s">
        <v>374</v>
      </c>
      <c r="C63" s="567"/>
      <c r="D63" s="567"/>
      <c r="E63" s="127">
        <v>14056</v>
      </c>
      <c r="F63" s="150">
        <v>2276</v>
      </c>
      <c r="G63" s="147">
        <v>201</v>
      </c>
      <c r="H63" s="147">
        <v>72005727</v>
      </c>
      <c r="I63" s="147">
        <v>14</v>
      </c>
      <c r="J63" s="147">
        <v>2151</v>
      </c>
      <c r="K63" s="147">
        <v>327</v>
      </c>
    </row>
    <row r="64" spans="2:17" ht="15" customHeight="1" x14ac:dyDescent="0.2">
      <c r="B64" s="567" t="s">
        <v>375</v>
      </c>
      <c r="C64" s="567"/>
      <c r="D64" s="567"/>
      <c r="E64" s="127">
        <v>25848</v>
      </c>
      <c r="F64" s="150">
        <v>8163</v>
      </c>
      <c r="G64" s="147">
        <v>201</v>
      </c>
      <c r="H64" s="147">
        <v>72005727</v>
      </c>
      <c r="I64" s="147">
        <v>14</v>
      </c>
      <c r="J64" s="147">
        <v>2161</v>
      </c>
      <c r="K64" s="147">
        <v>91</v>
      </c>
    </row>
    <row r="65" spans="2:11" ht="15" customHeight="1" x14ac:dyDescent="0.2">
      <c r="B65" s="567" t="s">
        <v>376</v>
      </c>
      <c r="C65" s="567"/>
      <c r="D65" s="567"/>
      <c r="E65" s="127">
        <v>9478</v>
      </c>
      <c r="F65" s="150">
        <v>3296</v>
      </c>
      <c r="G65" s="147">
        <v>201</v>
      </c>
      <c r="H65" s="147">
        <v>72005727</v>
      </c>
      <c r="I65" s="147">
        <v>14</v>
      </c>
      <c r="J65" s="147">
        <v>2195</v>
      </c>
      <c r="K65" s="147">
        <v>23</v>
      </c>
    </row>
    <row r="66" spans="2:11" ht="15" customHeight="1" x14ac:dyDescent="0.2">
      <c r="B66" s="567" t="s">
        <v>377</v>
      </c>
      <c r="C66" s="567"/>
      <c r="D66" s="567"/>
      <c r="E66" s="127">
        <v>95455</v>
      </c>
      <c r="F66" s="150">
        <v>13518</v>
      </c>
      <c r="G66" s="147">
        <v>201</v>
      </c>
      <c r="H66" s="147">
        <v>72005763</v>
      </c>
      <c r="I66" s="147">
        <v>14</v>
      </c>
      <c r="J66" s="147">
        <v>2158</v>
      </c>
      <c r="K66" s="147">
        <v>60</v>
      </c>
    </row>
    <row r="67" spans="2:11" ht="15" customHeight="1" x14ac:dyDescent="0.2">
      <c r="B67" s="567" t="s">
        <v>378</v>
      </c>
      <c r="C67" s="567"/>
      <c r="D67" s="567"/>
      <c r="E67" s="127">
        <v>4359</v>
      </c>
      <c r="F67" s="150">
        <v>95</v>
      </c>
      <c r="G67" s="147">
        <v>205</v>
      </c>
      <c r="H67" s="147">
        <v>72005722</v>
      </c>
      <c r="I67" s="147">
        <v>14</v>
      </c>
      <c r="J67" s="147">
        <v>2140</v>
      </c>
      <c r="K67" s="147">
        <v>224</v>
      </c>
    </row>
    <row r="68" spans="2:11" ht="15" customHeight="1" x14ac:dyDescent="0.2">
      <c r="B68" s="567" t="s">
        <v>379</v>
      </c>
      <c r="C68" s="567"/>
      <c r="D68" s="567"/>
      <c r="E68" s="127">
        <v>185981</v>
      </c>
      <c r="F68" s="150">
        <v>56963</v>
      </c>
      <c r="G68" s="147">
        <v>205</v>
      </c>
      <c r="H68" s="147">
        <v>72005722</v>
      </c>
      <c r="I68" s="147">
        <v>14</v>
      </c>
      <c r="J68" s="147">
        <v>2154</v>
      </c>
      <c r="K68" s="147">
        <v>654</v>
      </c>
    </row>
    <row r="69" spans="2:11" ht="15" customHeight="1" x14ac:dyDescent="0.2">
      <c r="B69" s="567" t="s">
        <v>380</v>
      </c>
      <c r="C69" s="567"/>
      <c r="D69" s="567"/>
      <c r="E69" s="127">
        <v>169115</v>
      </c>
      <c r="F69" s="150">
        <v>40410</v>
      </c>
      <c r="G69" s="147">
        <v>205</v>
      </c>
      <c r="H69" s="147">
        <v>72005723</v>
      </c>
      <c r="I69" s="147">
        <v>14</v>
      </c>
      <c r="J69" s="147">
        <v>2153</v>
      </c>
      <c r="K69" s="147">
        <v>192</v>
      </c>
    </row>
    <row r="70" spans="2:11" ht="15" customHeight="1" x14ac:dyDescent="0.2">
      <c r="B70" s="567" t="s">
        <v>381</v>
      </c>
      <c r="C70" s="567"/>
      <c r="D70" s="567"/>
      <c r="E70" s="127">
        <v>85988</v>
      </c>
      <c r="F70" s="150">
        <v>42609</v>
      </c>
      <c r="G70" s="147">
        <v>205</v>
      </c>
      <c r="H70" s="147">
        <v>72005723</v>
      </c>
      <c r="I70" s="147">
        <v>14</v>
      </c>
      <c r="J70" s="147">
        <v>2160</v>
      </c>
      <c r="K70" s="147">
        <v>71</v>
      </c>
    </row>
    <row r="71" spans="2:11" ht="15" customHeight="1" x14ac:dyDescent="0.2">
      <c r="B71" s="567" t="s">
        <v>382</v>
      </c>
      <c r="C71" s="567"/>
      <c r="D71" s="567"/>
      <c r="E71" s="127">
        <v>43383</v>
      </c>
      <c r="F71" s="150">
        <v>16395</v>
      </c>
      <c r="G71" s="147">
        <v>205</v>
      </c>
      <c r="H71" s="147">
        <v>72005724</v>
      </c>
      <c r="I71" s="147">
        <v>14</v>
      </c>
      <c r="J71" s="147">
        <v>2155</v>
      </c>
      <c r="K71" s="147">
        <v>398</v>
      </c>
    </row>
    <row r="72" spans="2:11" ht="15" customHeight="1" x14ac:dyDescent="0.2">
      <c r="B72" s="567" t="s">
        <v>383</v>
      </c>
      <c r="C72" s="567"/>
      <c r="D72" s="567"/>
      <c r="E72" s="127">
        <v>29909</v>
      </c>
      <c r="F72" s="150">
        <v>15006</v>
      </c>
      <c r="G72" s="147">
        <v>205</v>
      </c>
      <c r="H72" s="147">
        <v>72005725</v>
      </c>
      <c r="I72" s="147">
        <v>14</v>
      </c>
      <c r="J72" s="147">
        <v>2152</v>
      </c>
      <c r="K72" s="147">
        <v>560</v>
      </c>
    </row>
    <row r="73" spans="2:11" ht="15" customHeight="1" x14ac:dyDescent="0.2">
      <c r="B73" s="567" t="s">
        <v>384</v>
      </c>
      <c r="C73" s="567"/>
      <c r="D73" s="567"/>
      <c r="E73" s="127">
        <v>3039</v>
      </c>
      <c r="F73" s="150">
        <v>2501</v>
      </c>
      <c r="G73" s="147">
        <v>205</v>
      </c>
      <c r="H73" s="147">
        <v>72005726</v>
      </c>
      <c r="I73" s="147">
        <v>15</v>
      </c>
      <c r="J73" s="147">
        <v>2156</v>
      </c>
      <c r="K73" s="147">
        <v>938</v>
      </c>
    </row>
    <row r="74" spans="2:11" ht="15" customHeight="1" x14ac:dyDescent="0.2">
      <c r="B74" s="567" t="s">
        <v>385</v>
      </c>
      <c r="C74" s="567"/>
      <c r="D74" s="567"/>
      <c r="E74" s="127">
        <v>80995</v>
      </c>
      <c r="F74" s="150">
        <v>31523</v>
      </c>
      <c r="G74" s="147">
        <v>205</v>
      </c>
      <c r="H74" s="147">
        <v>72005727</v>
      </c>
      <c r="I74" s="147">
        <v>14</v>
      </c>
      <c r="J74" s="147">
        <v>2151</v>
      </c>
      <c r="K74" s="147">
        <v>221</v>
      </c>
    </row>
    <row r="75" spans="2:11" ht="15" customHeight="1" x14ac:dyDescent="0.2">
      <c r="B75" s="567" t="s">
        <v>386</v>
      </c>
      <c r="C75" s="567"/>
      <c r="D75" s="567"/>
      <c r="E75" s="127">
        <v>12999</v>
      </c>
      <c r="F75" s="150">
        <v>8235</v>
      </c>
      <c r="G75" s="147">
        <v>205</v>
      </c>
      <c r="H75" s="147">
        <v>72005727</v>
      </c>
      <c r="I75" s="147">
        <v>14</v>
      </c>
      <c r="J75" s="147">
        <v>2161</v>
      </c>
      <c r="K75" s="147">
        <v>94</v>
      </c>
    </row>
    <row r="76" spans="2:11" ht="15" customHeight="1" x14ac:dyDescent="0.2">
      <c r="B76" s="567" t="s">
        <v>387</v>
      </c>
      <c r="C76" s="567"/>
      <c r="D76" s="567"/>
      <c r="E76" s="127">
        <v>1182768</v>
      </c>
      <c r="F76" s="150">
        <v>150562</v>
      </c>
      <c r="G76" s="147">
        <v>205</v>
      </c>
      <c r="H76" s="147">
        <v>72005727</v>
      </c>
      <c r="I76" s="147">
        <v>14</v>
      </c>
      <c r="J76" s="147">
        <v>2195</v>
      </c>
      <c r="K76" s="147">
        <v>49</v>
      </c>
    </row>
    <row r="77" spans="2:11" ht="15" customHeight="1" x14ac:dyDescent="0.2">
      <c r="B77" s="543" t="s">
        <v>388</v>
      </c>
      <c r="C77" s="543"/>
      <c r="D77" s="543"/>
      <c r="E77" s="151">
        <f>K120</f>
        <v>41479</v>
      </c>
      <c r="F77" s="151">
        <v>17174</v>
      </c>
      <c r="G77" s="147">
        <v>205</v>
      </c>
      <c r="H77" s="147">
        <v>72005763</v>
      </c>
      <c r="I77" s="147">
        <v>14</v>
      </c>
      <c r="J77" s="147">
        <v>2158</v>
      </c>
      <c r="K77" s="147">
        <v>68</v>
      </c>
    </row>
    <row r="78" spans="2:11" ht="15" customHeight="1" x14ac:dyDescent="0.2">
      <c r="B78" s="119" t="s">
        <v>389</v>
      </c>
      <c r="C78" s="119"/>
      <c r="D78" s="119"/>
      <c r="E78" s="152">
        <f>SUM(E76:E77)</f>
        <v>1224247</v>
      </c>
      <c r="F78" s="152">
        <f>SUM(F76:F77)</f>
        <v>167736</v>
      </c>
      <c r="G78" s="147">
        <v>207</v>
      </c>
      <c r="H78" s="147">
        <v>72005722</v>
      </c>
      <c r="I78" s="147">
        <v>14</v>
      </c>
      <c r="J78" s="147">
        <v>2140</v>
      </c>
      <c r="K78" s="147">
        <v>125</v>
      </c>
    </row>
    <row r="79" spans="2:11" ht="15" customHeight="1" x14ac:dyDescent="0.2">
      <c r="G79" s="147">
        <v>207</v>
      </c>
      <c r="H79" s="147">
        <v>72005722</v>
      </c>
      <c r="I79" s="147">
        <v>14</v>
      </c>
      <c r="J79" s="147">
        <v>2154</v>
      </c>
      <c r="K79" s="147">
        <v>465</v>
      </c>
    </row>
    <row r="80" spans="2:11" ht="15" customHeight="1" x14ac:dyDescent="0.2">
      <c r="G80" s="147">
        <v>207</v>
      </c>
      <c r="H80" s="147">
        <v>72005723</v>
      </c>
      <c r="I80" s="147">
        <v>14</v>
      </c>
      <c r="J80" s="147">
        <v>2153</v>
      </c>
      <c r="K80" s="147">
        <v>254</v>
      </c>
    </row>
    <row r="81" spans="2:11" ht="15" customHeight="1" x14ac:dyDescent="0.2">
      <c r="B81" s="153" t="s">
        <v>390</v>
      </c>
      <c r="C81" s="154" t="s">
        <v>391</v>
      </c>
      <c r="G81" s="147">
        <v>207</v>
      </c>
      <c r="H81" s="147">
        <v>72005723</v>
      </c>
      <c r="I81" s="147">
        <v>14</v>
      </c>
      <c r="J81" s="147">
        <v>2160</v>
      </c>
      <c r="K81" s="147">
        <v>40</v>
      </c>
    </row>
    <row r="82" spans="2:11" ht="15" customHeight="1" x14ac:dyDescent="0.2">
      <c r="B82" s="155" t="s">
        <v>392</v>
      </c>
      <c r="C82" s="156" t="s">
        <v>393</v>
      </c>
      <c r="G82" s="147">
        <v>207</v>
      </c>
      <c r="H82" s="147">
        <v>72005724</v>
      </c>
      <c r="I82" s="147">
        <v>14</v>
      </c>
      <c r="J82" s="147">
        <v>2155</v>
      </c>
      <c r="K82" s="147">
        <v>312</v>
      </c>
    </row>
    <row r="83" spans="2:11" ht="15" customHeight="1" x14ac:dyDescent="0.2">
      <c r="B83" s="156" t="s">
        <v>394</v>
      </c>
      <c r="C83" s="157">
        <v>189334</v>
      </c>
      <c r="G83" s="147">
        <v>207</v>
      </c>
      <c r="H83" s="147">
        <v>72005725</v>
      </c>
      <c r="I83" s="147">
        <v>14</v>
      </c>
      <c r="J83" s="147">
        <v>2152</v>
      </c>
      <c r="K83" s="147">
        <v>346</v>
      </c>
    </row>
    <row r="84" spans="2:11" ht="15" customHeight="1" x14ac:dyDescent="0.2">
      <c r="B84" s="156" t="s">
        <v>395</v>
      </c>
      <c r="C84" s="157">
        <v>291448</v>
      </c>
      <c r="G84" s="147">
        <v>207</v>
      </c>
      <c r="H84" s="147">
        <v>72005726</v>
      </c>
      <c r="I84" s="147">
        <v>15</v>
      </c>
      <c r="J84" s="147">
        <v>2156</v>
      </c>
      <c r="K84" s="147">
        <v>576</v>
      </c>
    </row>
    <row r="85" spans="2:11" ht="15" customHeight="1" x14ac:dyDescent="0.2">
      <c r="B85" s="156" t="s">
        <v>396</v>
      </c>
      <c r="C85" s="157">
        <v>74129</v>
      </c>
      <c r="G85" s="147">
        <v>207</v>
      </c>
      <c r="H85" s="147">
        <v>72005727</v>
      </c>
      <c r="I85" s="147">
        <v>14</v>
      </c>
      <c r="J85" s="147">
        <v>2151</v>
      </c>
      <c r="K85" s="147">
        <v>190</v>
      </c>
    </row>
    <row r="86" spans="2:11" ht="15" customHeight="1" x14ac:dyDescent="0.2">
      <c r="B86" s="156" t="s">
        <v>397</v>
      </c>
      <c r="C86" s="157">
        <v>168128</v>
      </c>
      <c r="G86" s="147">
        <v>207</v>
      </c>
      <c r="H86" s="147">
        <v>72005727</v>
      </c>
      <c r="I86" s="147">
        <v>14</v>
      </c>
      <c r="J86" s="147">
        <v>2161</v>
      </c>
      <c r="K86" s="147">
        <v>77</v>
      </c>
    </row>
    <row r="87" spans="2:11" ht="15" customHeight="1" x14ac:dyDescent="0.2">
      <c r="B87" s="156" t="s">
        <v>398</v>
      </c>
      <c r="C87" s="157">
        <v>271</v>
      </c>
      <c r="G87" s="147">
        <v>207</v>
      </c>
      <c r="H87" s="147">
        <v>72005727</v>
      </c>
      <c r="I87" s="147">
        <v>14</v>
      </c>
      <c r="J87" s="147">
        <v>2195</v>
      </c>
      <c r="K87" s="147">
        <v>25</v>
      </c>
    </row>
    <row r="88" spans="2:11" ht="15" customHeight="1" x14ac:dyDescent="0.2">
      <c r="B88" s="156" t="s">
        <v>399</v>
      </c>
      <c r="C88" s="157">
        <v>140569</v>
      </c>
      <c r="G88" s="147">
        <v>207</v>
      </c>
      <c r="H88" s="147">
        <v>72005763</v>
      </c>
      <c r="I88" s="147">
        <v>14</v>
      </c>
      <c r="J88" s="147">
        <v>2158</v>
      </c>
      <c r="K88" s="147">
        <v>49</v>
      </c>
    </row>
    <row r="89" spans="2:11" ht="15" customHeight="1" x14ac:dyDescent="0.2">
      <c r="B89" s="156" t="s">
        <v>400</v>
      </c>
      <c r="C89" s="157">
        <v>24405</v>
      </c>
      <c r="G89" s="147">
        <v>209</v>
      </c>
      <c r="H89" s="147">
        <v>72005722</v>
      </c>
      <c r="I89" s="147">
        <v>14</v>
      </c>
      <c r="J89" s="147">
        <v>2140</v>
      </c>
      <c r="K89" s="147">
        <v>3</v>
      </c>
    </row>
    <row r="90" spans="2:11" ht="15" customHeight="1" x14ac:dyDescent="0.2">
      <c r="B90" s="156" t="s">
        <v>401</v>
      </c>
      <c r="C90" s="157">
        <v>11319</v>
      </c>
      <c r="G90" s="147">
        <v>209</v>
      </c>
      <c r="H90" s="147">
        <v>72005722</v>
      </c>
      <c r="I90" s="147">
        <v>14</v>
      </c>
      <c r="J90" s="147">
        <v>2154</v>
      </c>
      <c r="K90" s="147">
        <v>1</v>
      </c>
    </row>
    <row r="91" spans="2:11" ht="15" customHeight="1" x14ac:dyDescent="0.2">
      <c r="B91" s="156" t="s">
        <v>402</v>
      </c>
      <c r="C91" s="157">
        <v>2212</v>
      </c>
      <c r="G91" s="147">
        <v>211</v>
      </c>
      <c r="H91" s="147">
        <v>72005722</v>
      </c>
      <c r="I91" s="147">
        <v>14</v>
      </c>
      <c r="J91" s="147">
        <v>2140</v>
      </c>
      <c r="K91" s="147">
        <v>528</v>
      </c>
    </row>
    <row r="92" spans="2:11" ht="15" customHeight="1" x14ac:dyDescent="0.2">
      <c r="B92" s="156" t="s">
        <v>129</v>
      </c>
      <c r="C92" s="157"/>
      <c r="G92" s="147">
        <v>211</v>
      </c>
      <c r="H92" s="147">
        <v>72005722</v>
      </c>
      <c r="I92" s="147">
        <v>14</v>
      </c>
      <c r="J92" s="147">
        <v>2154</v>
      </c>
      <c r="K92" s="147">
        <v>1570</v>
      </c>
    </row>
    <row r="93" spans="2:11" ht="15" customHeight="1" x14ac:dyDescent="0.2">
      <c r="B93" s="156" t="s">
        <v>175</v>
      </c>
      <c r="C93" s="157">
        <v>172949</v>
      </c>
      <c r="G93" s="147">
        <v>211</v>
      </c>
      <c r="H93" s="147">
        <v>72005723</v>
      </c>
      <c r="I93" s="147">
        <v>14</v>
      </c>
      <c r="J93" s="147">
        <v>2153</v>
      </c>
      <c r="K93" s="147">
        <v>741</v>
      </c>
    </row>
    <row r="94" spans="2:11" ht="15" customHeight="1" x14ac:dyDescent="0.2">
      <c r="B94" s="156" t="s">
        <v>176</v>
      </c>
      <c r="C94" s="157">
        <v>85047</v>
      </c>
      <c r="G94" s="147">
        <v>211</v>
      </c>
      <c r="H94" s="147">
        <v>72005723</v>
      </c>
      <c r="I94" s="147">
        <v>14</v>
      </c>
      <c r="J94" s="147">
        <v>2160</v>
      </c>
      <c r="K94" s="147">
        <v>152</v>
      </c>
    </row>
    <row r="95" spans="2:11" ht="15" customHeight="1" x14ac:dyDescent="0.2">
      <c r="B95" s="156" t="s">
        <v>178</v>
      </c>
      <c r="C95" s="157">
        <v>117816</v>
      </c>
      <c r="G95" s="147">
        <v>211</v>
      </c>
      <c r="H95" s="147">
        <v>72005724</v>
      </c>
      <c r="I95" s="147">
        <v>14</v>
      </c>
      <c r="J95" s="147">
        <v>2155</v>
      </c>
      <c r="K95" s="147">
        <v>1098</v>
      </c>
    </row>
    <row r="96" spans="2:11" ht="15" customHeight="1" x14ac:dyDescent="0.2">
      <c r="B96" s="156" t="s">
        <v>257</v>
      </c>
      <c r="C96" s="157">
        <v>63422</v>
      </c>
      <c r="G96" s="147">
        <v>211</v>
      </c>
      <c r="H96" s="147">
        <v>72005725</v>
      </c>
      <c r="I96" s="147">
        <v>14</v>
      </c>
      <c r="J96" s="147">
        <v>2152</v>
      </c>
      <c r="K96" s="147">
        <v>1298</v>
      </c>
    </row>
    <row r="97" spans="2:11" ht="15" customHeight="1" x14ac:dyDescent="0.2">
      <c r="B97" s="156" t="s">
        <v>259</v>
      </c>
      <c r="C97" s="157">
        <v>93920</v>
      </c>
      <c r="G97" s="147">
        <v>211</v>
      </c>
      <c r="H97" s="147">
        <v>72005726</v>
      </c>
      <c r="I97" s="147">
        <v>15</v>
      </c>
      <c r="J97" s="147">
        <v>2156</v>
      </c>
      <c r="K97" s="147">
        <v>1818</v>
      </c>
    </row>
    <row r="98" spans="2:11" ht="15" customHeight="1" x14ac:dyDescent="0.2">
      <c r="B98" s="156" t="s">
        <v>180</v>
      </c>
      <c r="C98" s="157">
        <v>119036</v>
      </c>
      <c r="G98" s="147">
        <v>211</v>
      </c>
      <c r="H98" s="147">
        <v>72005727</v>
      </c>
      <c r="I98" s="147">
        <v>14</v>
      </c>
      <c r="J98" s="147">
        <v>2151</v>
      </c>
      <c r="K98" s="147">
        <v>881</v>
      </c>
    </row>
    <row r="99" spans="2:11" ht="15" customHeight="1" x14ac:dyDescent="0.2">
      <c r="B99" s="156" t="s">
        <v>182</v>
      </c>
      <c r="C99" s="157">
        <v>124260</v>
      </c>
      <c r="G99" s="147">
        <v>211</v>
      </c>
      <c r="H99" s="147">
        <v>72005727</v>
      </c>
      <c r="I99" s="147">
        <v>14</v>
      </c>
      <c r="J99" s="147">
        <v>2161</v>
      </c>
      <c r="K99" s="147">
        <v>186</v>
      </c>
    </row>
    <row r="100" spans="2:11" ht="15" customHeight="1" x14ac:dyDescent="0.2">
      <c r="B100" s="156" t="s">
        <v>188</v>
      </c>
      <c r="C100" s="157">
        <v>118110</v>
      </c>
      <c r="G100" s="147">
        <v>211</v>
      </c>
      <c r="H100" s="147">
        <v>72005727</v>
      </c>
      <c r="I100" s="147">
        <v>14</v>
      </c>
      <c r="J100" s="147">
        <v>2195</v>
      </c>
      <c r="K100" s="147">
        <v>62</v>
      </c>
    </row>
    <row r="101" spans="2:11" ht="15" customHeight="1" x14ac:dyDescent="0.2">
      <c r="B101" s="156" t="s">
        <v>190</v>
      </c>
      <c r="C101" s="157">
        <v>34628</v>
      </c>
      <c r="G101" s="147">
        <v>211</v>
      </c>
      <c r="H101" s="147">
        <v>72005763</v>
      </c>
      <c r="I101" s="147">
        <v>14</v>
      </c>
      <c r="J101" s="147">
        <v>2158</v>
      </c>
      <c r="K101" s="147">
        <v>238</v>
      </c>
    </row>
    <row r="102" spans="2:11" ht="15" customHeight="1" x14ac:dyDescent="0.2">
      <c r="B102" s="156" t="s">
        <v>267</v>
      </c>
      <c r="C102" s="157">
        <v>53345</v>
      </c>
      <c r="G102" s="147">
        <v>213</v>
      </c>
      <c r="H102" s="147">
        <v>72005722</v>
      </c>
      <c r="I102" s="147">
        <v>14</v>
      </c>
      <c r="J102" s="147">
        <v>2140</v>
      </c>
      <c r="K102" s="147">
        <v>25</v>
      </c>
    </row>
    <row r="103" spans="2:11" ht="15" customHeight="1" x14ac:dyDescent="0.2">
      <c r="B103" s="156" t="s">
        <v>403</v>
      </c>
      <c r="C103" s="157">
        <v>100274</v>
      </c>
      <c r="G103" s="147">
        <v>213</v>
      </c>
      <c r="H103" s="147">
        <v>72005722</v>
      </c>
      <c r="I103" s="147">
        <v>14</v>
      </c>
      <c r="J103" s="147">
        <v>2154</v>
      </c>
      <c r="K103" s="147">
        <v>87</v>
      </c>
    </row>
    <row r="104" spans="2:11" ht="15" customHeight="1" x14ac:dyDescent="0.2">
      <c r="B104" s="156" t="s">
        <v>404</v>
      </c>
      <c r="C104" s="157">
        <v>8809</v>
      </c>
      <c r="G104" s="147">
        <v>213</v>
      </c>
      <c r="H104" s="147">
        <v>72005723</v>
      </c>
      <c r="I104" s="147">
        <v>14</v>
      </c>
      <c r="J104" s="147">
        <v>2153</v>
      </c>
      <c r="K104" s="147">
        <v>20</v>
      </c>
    </row>
    <row r="105" spans="2:11" ht="15" customHeight="1" x14ac:dyDescent="0.2">
      <c r="B105" s="156" t="s">
        <v>405</v>
      </c>
      <c r="C105" s="157">
        <v>230414</v>
      </c>
      <c r="G105" s="147">
        <v>213</v>
      </c>
      <c r="H105" s="147">
        <v>72005724</v>
      </c>
      <c r="I105" s="147">
        <v>14</v>
      </c>
      <c r="J105" s="147">
        <v>2155</v>
      </c>
      <c r="K105" s="147">
        <v>30</v>
      </c>
    </row>
    <row r="106" spans="2:11" ht="15" customHeight="1" x14ac:dyDescent="0.2">
      <c r="B106" s="156" t="s">
        <v>406</v>
      </c>
      <c r="C106" s="157">
        <v>11452</v>
      </c>
      <c r="G106" s="147">
        <v>213</v>
      </c>
      <c r="H106" s="147">
        <v>72005725</v>
      </c>
      <c r="I106" s="147">
        <v>14</v>
      </c>
      <c r="J106" s="147">
        <v>2152</v>
      </c>
      <c r="K106" s="147">
        <v>38</v>
      </c>
    </row>
    <row r="107" spans="2:11" ht="15" customHeight="1" x14ac:dyDescent="0.2">
      <c r="B107" s="156" t="s">
        <v>407</v>
      </c>
      <c r="C107" s="157">
        <v>1935852</v>
      </c>
      <c r="G107" s="147">
        <v>213</v>
      </c>
      <c r="H107" s="147">
        <v>72005726</v>
      </c>
      <c r="I107" s="147">
        <v>15</v>
      </c>
      <c r="J107" s="147">
        <v>2156</v>
      </c>
      <c r="K107" s="147">
        <v>66</v>
      </c>
    </row>
    <row r="108" spans="2:11" ht="15" customHeight="1" x14ac:dyDescent="0.2">
      <c r="B108" s="156" t="s">
        <v>408</v>
      </c>
      <c r="C108" s="157">
        <v>252310</v>
      </c>
      <c r="G108" s="147">
        <v>213</v>
      </c>
      <c r="H108" s="147">
        <v>72005727</v>
      </c>
      <c r="I108" s="147">
        <v>14</v>
      </c>
      <c r="J108" s="147">
        <v>2151</v>
      </c>
      <c r="K108" s="147">
        <v>33</v>
      </c>
    </row>
    <row r="109" spans="2:11" ht="15" customHeight="1" x14ac:dyDescent="0.2">
      <c r="B109" s="156" t="s">
        <v>409</v>
      </c>
      <c r="C109" s="157">
        <v>129063</v>
      </c>
      <c r="G109" s="147">
        <v>213</v>
      </c>
      <c r="H109" s="147">
        <v>72005727</v>
      </c>
      <c r="I109" s="147">
        <v>14</v>
      </c>
      <c r="J109" s="147">
        <v>2161</v>
      </c>
      <c r="K109" s="147">
        <v>7</v>
      </c>
    </row>
    <row r="110" spans="2:11" ht="15" customHeight="1" x14ac:dyDescent="0.2">
      <c r="B110" s="156" t="s">
        <v>410</v>
      </c>
      <c r="C110" s="157">
        <v>360575</v>
      </c>
      <c r="G110" s="147">
        <v>213</v>
      </c>
      <c r="H110" s="147">
        <v>72005727</v>
      </c>
      <c r="I110" s="147">
        <v>14</v>
      </c>
      <c r="J110" s="147">
        <v>2195</v>
      </c>
      <c r="K110" s="147">
        <v>21</v>
      </c>
    </row>
    <row r="111" spans="2:11" ht="15" customHeight="1" x14ac:dyDescent="0.2">
      <c r="B111" s="156" t="s">
        <v>411</v>
      </c>
      <c r="C111" s="157">
        <v>207857</v>
      </c>
      <c r="G111" s="147">
        <v>400</v>
      </c>
      <c r="H111" s="147">
        <v>72005722</v>
      </c>
      <c r="I111" s="147">
        <v>14</v>
      </c>
      <c r="J111" s="147">
        <v>2140</v>
      </c>
      <c r="K111" s="147">
        <v>12</v>
      </c>
    </row>
    <row r="112" spans="2:11" ht="15" customHeight="1" x14ac:dyDescent="0.2">
      <c r="B112" s="156" t="s">
        <v>412</v>
      </c>
      <c r="C112" s="157">
        <v>8745</v>
      </c>
      <c r="G112" s="147">
        <v>400</v>
      </c>
      <c r="H112" s="147">
        <v>72005722</v>
      </c>
      <c r="I112" s="147">
        <v>14</v>
      </c>
      <c r="J112" s="147">
        <v>2154</v>
      </c>
      <c r="K112" s="147">
        <v>23</v>
      </c>
    </row>
    <row r="113" spans="2:16" ht="15" customHeight="1" x14ac:dyDescent="0.2">
      <c r="B113" s="156" t="s">
        <v>413</v>
      </c>
      <c r="C113" s="157">
        <v>307076</v>
      </c>
      <c r="G113" s="147">
        <v>400</v>
      </c>
      <c r="H113" s="147">
        <v>72005723</v>
      </c>
      <c r="I113" s="147">
        <v>14</v>
      </c>
      <c r="J113" s="147">
        <v>2153</v>
      </c>
      <c r="K113" s="147">
        <v>1</v>
      </c>
    </row>
    <row r="114" spans="2:16" ht="15" customHeight="1" x14ac:dyDescent="0.2">
      <c r="B114" s="156" t="s">
        <v>414</v>
      </c>
      <c r="C114" s="157">
        <v>44014</v>
      </c>
      <c r="G114" s="147">
        <v>400</v>
      </c>
      <c r="H114" s="147">
        <v>72005723</v>
      </c>
      <c r="I114" s="147">
        <v>14</v>
      </c>
      <c r="J114" s="147">
        <v>2160</v>
      </c>
      <c r="K114" s="147">
        <v>2</v>
      </c>
    </row>
    <row r="115" spans="2:16" ht="15" customHeight="1" x14ac:dyDescent="0.2">
      <c r="B115" s="119" t="s">
        <v>415</v>
      </c>
      <c r="C115" s="152">
        <f>SUM(C83:C114)</f>
        <v>5480789</v>
      </c>
      <c r="G115" s="147">
        <v>400</v>
      </c>
      <c r="H115" s="147">
        <v>72005724</v>
      </c>
      <c r="I115" s="147">
        <v>14</v>
      </c>
      <c r="J115" s="147">
        <v>2155</v>
      </c>
      <c r="K115" s="147">
        <v>8</v>
      </c>
    </row>
    <row r="116" spans="2:16" ht="15" customHeight="1" x14ac:dyDescent="0.2">
      <c r="G116" s="147">
        <v>400</v>
      </c>
      <c r="H116" s="147">
        <v>72005725</v>
      </c>
      <c r="I116" s="147">
        <v>14</v>
      </c>
      <c r="J116" s="147">
        <v>2152</v>
      </c>
      <c r="K116" s="147">
        <v>20</v>
      </c>
    </row>
    <row r="117" spans="2:16" ht="15" customHeight="1" x14ac:dyDescent="0.2">
      <c r="G117" s="147">
        <v>400</v>
      </c>
      <c r="H117" s="147">
        <v>72005727</v>
      </c>
      <c r="I117" s="147">
        <v>14</v>
      </c>
      <c r="J117" s="147">
        <v>2151</v>
      </c>
      <c r="K117" s="147">
        <v>21</v>
      </c>
    </row>
    <row r="118" spans="2:16" ht="15" customHeight="1" x14ac:dyDescent="0.2">
      <c r="G118" s="147">
        <v>400</v>
      </c>
      <c r="H118" s="147">
        <v>72005727</v>
      </c>
      <c r="I118" s="147">
        <v>14</v>
      </c>
      <c r="J118" s="147">
        <v>2161</v>
      </c>
      <c r="K118" s="147">
        <v>4</v>
      </c>
    </row>
    <row r="119" spans="2:16" ht="15" customHeight="1" x14ac:dyDescent="0.2">
      <c r="G119" s="147">
        <v>400</v>
      </c>
      <c r="H119" s="147">
        <v>72005727</v>
      </c>
      <c r="I119" s="147">
        <v>14</v>
      </c>
      <c r="J119" s="147">
        <v>2195</v>
      </c>
      <c r="K119" s="147">
        <v>1</v>
      </c>
    </row>
    <row r="120" spans="2:16" ht="15" customHeight="1" x14ac:dyDescent="0.2">
      <c r="G120" s="143"/>
      <c r="H120" s="143"/>
      <c r="I120" s="143"/>
      <c r="J120" s="143"/>
      <c r="K120" s="143">
        <f>SUM(K45:K119)</f>
        <v>41479</v>
      </c>
    </row>
    <row r="124" spans="2:16" ht="15" customHeight="1" x14ac:dyDescent="0.2">
      <c r="B124" s="158"/>
      <c r="C124" s="155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</row>
    <row r="125" spans="2:16" ht="15" customHeight="1" x14ac:dyDescent="0.2">
      <c r="E125" s="154"/>
      <c r="F125" s="154"/>
      <c r="G125" s="154"/>
      <c r="I125" s="154"/>
      <c r="J125" s="154"/>
      <c r="K125" s="154"/>
      <c r="L125" s="154"/>
      <c r="M125" s="154"/>
      <c r="N125" s="154"/>
      <c r="O125" s="154"/>
      <c r="P125" s="154"/>
    </row>
    <row r="126" spans="2:16" ht="15" customHeight="1" x14ac:dyDescent="0.2">
      <c r="E126" s="156"/>
      <c r="F126" s="156"/>
      <c r="G126" s="156"/>
      <c r="I126" s="156"/>
      <c r="J126" s="156"/>
      <c r="K126" s="156"/>
      <c r="L126" s="156"/>
      <c r="M126" s="156"/>
      <c r="N126" s="156"/>
      <c r="O126" s="156"/>
      <c r="P126" s="156"/>
    </row>
    <row r="127" spans="2:16" ht="15" customHeight="1" x14ac:dyDescent="0.2">
      <c r="E127" s="157"/>
      <c r="F127" s="157"/>
      <c r="G127" s="157"/>
      <c r="I127" s="157"/>
      <c r="J127" s="157"/>
      <c r="K127" s="157"/>
      <c r="L127" s="157"/>
      <c r="M127" s="157"/>
      <c r="N127" s="157"/>
      <c r="O127" s="157"/>
      <c r="P127" s="157"/>
    </row>
    <row r="128" spans="2:16" ht="15" customHeight="1" x14ac:dyDescent="0.2">
      <c r="E128" s="157"/>
      <c r="F128" s="157"/>
      <c r="G128" s="157"/>
      <c r="I128" s="157"/>
      <c r="J128" s="157"/>
      <c r="K128" s="157"/>
      <c r="L128" s="157"/>
      <c r="M128" s="157"/>
      <c r="N128" s="157"/>
      <c r="O128" s="157"/>
      <c r="P128" s="157"/>
    </row>
    <row r="129" spans="5:16" ht="15" customHeight="1" x14ac:dyDescent="0.2">
      <c r="E129" s="157"/>
      <c r="F129" s="157"/>
      <c r="G129" s="157"/>
      <c r="I129" s="157"/>
      <c r="J129" s="157"/>
      <c r="K129" s="157"/>
      <c r="L129" s="157"/>
      <c r="M129" s="157"/>
      <c r="N129" s="157"/>
      <c r="O129" s="157"/>
      <c r="P129" s="157"/>
    </row>
    <row r="130" spans="5:16" ht="15" customHeight="1" x14ac:dyDescent="0.2">
      <c r="E130" s="157"/>
      <c r="F130" s="157"/>
      <c r="G130" s="157"/>
      <c r="I130" s="157"/>
      <c r="J130" s="157"/>
      <c r="K130" s="157"/>
      <c r="L130" s="157"/>
      <c r="M130" s="157"/>
      <c r="N130" s="157"/>
      <c r="O130" s="157"/>
      <c r="P130" s="157"/>
    </row>
    <row r="131" spans="5:16" ht="15" customHeight="1" x14ac:dyDescent="0.2">
      <c r="E131" s="157"/>
      <c r="F131" s="157"/>
      <c r="G131" s="157"/>
      <c r="I131" s="157"/>
      <c r="J131" s="157"/>
      <c r="K131" s="157"/>
      <c r="L131" s="157"/>
      <c r="M131" s="157"/>
      <c r="N131" s="157"/>
      <c r="O131" s="157"/>
      <c r="P131" s="157"/>
    </row>
    <row r="132" spans="5:16" ht="15" customHeight="1" x14ac:dyDescent="0.2">
      <c r="E132" s="157"/>
      <c r="F132" s="157"/>
      <c r="G132" s="157"/>
      <c r="I132" s="157"/>
      <c r="J132" s="157"/>
      <c r="K132" s="157"/>
      <c r="L132" s="157"/>
      <c r="M132" s="157"/>
      <c r="N132" s="157"/>
      <c r="O132" s="157"/>
      <c r="P132" s="157"/>
    </row>
    <row r="133" spans="5:16" ht="15" customHeight="1" x14ac:dyDescent="0.2">
      <c r="E133" s="157"/>
      <c r="F133" s="157"/>
      <c r="G133" s="157"/>
      <c r="I133" s="157"/>
      <c r="J133" s="157"/>
      <c r="K133" s="157"/>
      <c r="L133" s="157"/>
      <c r="M133" s="157"/>
      <c r="N133" s="157"/>
      <c r="O133" s="157"/>
      <c r="P133" s="157"/>
    </row>
    <row r="134" spans="5:16" ht="15" customHeight="1" x14ac:dyDescent="0.2">
      <c r="E134" s="157"/>
      <c r="F134" s="157"/>
      <c r="G134" s="157"/>
      <c r="I134" s="157"/>
      <c r="J134" s="157"/>
      <c r="K134" s="157"/>
      <c r="L134" s="157"/>
      <c r="M134" s="157"/>
      <c r="N134" s="157"/>
      <c r="O134" s="157"/>
      <c r="P134" s="157"/>
    </row>
    <row r="135" spans="5:16" ht="15" customHeight="1" x14ac:dyDescent="0.2">
      <c r="E135" s="157"/>
      <c r="F135" s="157"/>
      <c r="G135" s="157"/>
      <c r="I135" s="157"/>
      <c r="J135" s="157"/>
      <c r="K135" s="157"/>
      <c r="L135" s="157"/>
      <c r="M135" s="157"/>
      <c r="N135" s="157"/>
      <c r="O135" s="157"/>
      <c r="P135" s="157"/>
    </row>
    <row r="136" spans="5:16" ht="15" customHeight="1" x14ac:dyDescent="0.2">
      <c r="E136" s="157"/>
      <c r="F136" s="157"/>
      <c r="G136" s="157"/>
      <c r="I136" s="157"/>
      <c r="J136" s="157"/>
      <c r="K136" s="157"/>
      <c r="L136" s="157"/>
      <c r="M136" s="157"/>
      <c r="N136" s="157"/>
      <c r="O136" s="157"/>
      <c r="P136" s="157"/>
    </row>
    <row r="137" spans="5:16" ht="15" customHeight="1" x14ac:dyDescent="0.2">
      <c r="E137" s="157"/>
      <c r="F137" s="157"/>
      <c r="G137" s="157"/>
      <c r="I137" s="157"/>
      <c r="J137" s="157"/>
      <c r="K137" s="157"/>
      <c r="L137" s="157"/>
      <c r="M137" s="157"/>
      <c r="N137" s="157"/>
      <c r="O137" s="157"/>
      <c r="P137" s="157"/>
    </row>
    <row r="138" spans="5:16" ht="15" customHeight="1" x14ac:dyDescent="0.2">
      <c r="E138" s="157"/>
      <c r="F138" s="157"/>
      <c r="G138" s="157"/>
      <c r="I138" s="157"/>
      <c r="J138" s="157"/>
      <c r="K138" s="157"/>
      <c r="L138" s="157"/>
      <c r="M138" s="157"/>
      <c r="N138" s="157"/>
      <c r="O138" s="157"/>
      <c r="P138" s="157"/>
    </row>
    <row r="139" spans="5:16" ht="15" customHeight="1" x14ac:dyDescent="0.2">
      <c r="E139" s="157"/>
      <c r="F139" s="157"/>
      <c r="G139" s="157"/>
      <c r="I139" s="157"/>
      <c r="J139" s="157"/>
      <c r="K139" s="157"/>
      <c r="L139" s="157"/>
      <c r="M139" s="157"/>
      <c r="N139" s="157"/>
      <c r="O139" s="157"/>
      <c r="P139" s="157"/>
    </row>
    <row r="140" spans="5:16" ht="15" customHeight="1" x14ac:dyDescent="0.2">
      <c r="E140" s="157"/>
      <c r="F140" s="157"/>
      <c r="G140" s="157"/>
      <c r="I140" s="157"/>
      <c r="J140" s="157"/>
      <c r="K140" s="157"/>
      <c r="L140" s="157"/>
      <c r="M140" s="157"/>
      <c r="N140" s="157"/>
      <c r="O140" s="157"/>
      <c r="P140" s="157"/>
    </row>
    <row r="141" spans="5:16" ht="15" customHeight="1" x14ac:dyDescent="0.2">
      <c r="E141" s="157"/>
      <c r="F141" s="157"/>
      <c r="G141" s="157"/>
      <c r="I141" s="157"/>
      <c r="J141" s="157"/>
      <c r="K141" s="157"/>
      <c r="L141" s="157"/>
      <c r="M141" s="157"/>
      <c r="N141" s="157"/>
      <c r="O141" s="157"/>
      <c r="P141" s="157"/>
    </row>
    <row r="142" spans="5:16" ht="15" customHeight="1" x14ac:dyDescent="0.2">
      <c r="E142" s="157"/>
      <c r="F142" s="157"/>
      <c r="G142" s="157"/>
      <c r="I142" s="157"/>
      <c r="J142" s="157"/>
      <c r="K142" s="157"/>
      <c r="L142" s="157"/>
      <c r="M142" s="157"/>
      <c r="N142" s="157"/>
      <c r="O142" s="157"/>
      <c r="P142" s="157"/>
    </row>
    <row r="143" spans="5:16" ht="15" customHeight="1" x14ac:dyDescent="0.2">
      <c r="E143" s="157"/>
      <c r="F143" s="157"/>
      <c r="G143" s="157"/>
      <c r="I143" s="157"/>
      <c r="J143" s="157"/>
      <c r="K143" s="157"/>
      <c r="L143" s="157"/>
      <c r="M143" s="157"/>
      <c r="N143" s="157"/>
      <c r="O143" s="157"/>
      <c r="P143" s="157"/>
    </row>
    <row r="144" spans="5:16" ht="15" customHeight="1" x14ac:dyDescent="0.2">
      <c r="E144" s="157"/>
      <c r="F144" s="157"/>
      <c r="G144" s="157"/>
      <c r="I144" s="157"/>
      <c r="J144" s="157"/>
      <c r="K144" s="157"/>
      <c r="L144" s="157"/>
      <c r="M144" s="157"/>
      <c r="N144" s="157"/>
      <c r="O144" s="157"/>
      <c r="P144" s="157"/>
    </row>
    <row r="145" spans="5:16" ht="15" customHeight="1" x14ac:dyDescent="0.2">
      <c r="E145" s="157"/>
      <c r="F145" s="157"/>
      <c r="G145" s="157"/>
      <c r="I145" s="157"/>
      <c r="J145" s="157"/>
      <c r="K145" s="157"/>
      <c r="L145" s="157"/>
      <c r="M145" s="157"/>
      <c r="N145" s="157"/>
      <c r="O145" s="157"/>
      <c r="P145" s="157"/>
    </row>
    <row r="146" spans="5:16" ht="15" customHeight="1" x14ac:dyDescent="0.2">
      <c r="E146" s="157"/>
      <c r="F146" s="157"/>
      <c r="G146" s="157"/>
      <c r="I146" s="157"/>
      <c r="J146" s="157"/>
      <c r="K146" s="157"/>
      <c r="L146" s="157"/>
      <c r="M146" s="157"/>
      <c r="N146" s="157"/>
      <c r="O146" s="157"/>
      <c r="P146" s="157"/>
    </row>
    <row r="147" spans="5:16" ht="15" customHeight="1" x14ac:dyDescent="0.2">
      <c r="E147" s="157"/>
      <c r="F147" s="157"/>
      <c r="G147" s="157"/>
      <c r="I147" s="157"/>
      <c r="J147" s="157"/>
      <c r="K147" s="157"/>
      <c r="L147" s="157"/>
      <c r="M147" s="157"/>
      <c r="N147" s="157"/>
      <c r="O147" s="157"/>
      <c r="P147" s="157"/>
    </row>
    <row r="148" spans="5:16" ht="15" customHeight="1" x14ac:dyDescent="0.2">
      <c r="E148" s="157"/>
      <c r="F148" s="157"/>
      <c r="G148" s="157"/>
      <c r="I148" s="157"/>
      <c r="J148" s="157"/>
      <c r="K148" s="157"/>
      <c r="L148" s="157"/>
      <c r="M148" s="157"/>
      <c r="N148" s="157"/>
      <c r="O148" s="157"/>
      <c r="P148" s="157"/>
    </row>
    <row r="149" spans="5:16" ht="15" customHeight="1" x14ac:dyDescent="0.2">
      <c r="E149" s="157"/>
      <c r="F149" s="157"/>
      <c r="G149" s="157"/>
      <c r="I149" s="157"/>
      <c r="J149" s="157"/>
      <c r="K149" s="157"/>
      <c r="L149" s="157"/>
      <c r="M149" s="157"/>
      <c r="N149" s="157"/>
      <c r="O149" s="157"/>
      <c r="P149" s="157"/>
    </row>
    <row r="150" spans="5:16" ht="15" customHeight="1" x14ac:dyDescent="0.2">
      <c r="E150" s="157"/>
      <c r="F150" s="157"/>
      <c r="G150" s="157"/>
      <c r="I150" s="157"/>
      <c r="J150" s="157"/>
      <c r="K150" s="157"/>
      <c r="L150" s="157"/>
      <c r="M150" s="157"/>
      <c r="N150" s="157"/>
      <c r="O150" s="157"/>
      <c r="P150" s="157"/>
    </row>
    <row r="151" spans="5:16" ht="15" customHeight="1" x14ac:dyDescent="0.2">
      <c r="E151" s="157"/>
      <c r="F151" s="157"/>
      <c r="G151" s="157"/>
      <c r="I151" s="157"/>
      <c r="J151" s="157"/>
      <c r="K151" s="157"/>
      <c r="L151" s="157"/>
      <c r="M151" s="157"/>
      <c r="N151" s="157"/>
      <c r="O151" s="157"/>
      <c r="P151" s="157"/>
    </row>
    <row r="152" spans="5:16" ht="15" customHeight="1" x14ac:dyDescent="0.2">
      <c r="E152" s="157"/>
      <c r="F152" s="157"/>
      <c r="G152" s="157"/>
      <c r="I152" s="157"/>
      <c r="J152" s="157"/>
      <c r="K152" s="157"/>
      <c r="L152" s="157"/>
      <c r="M152" s="157"/>
      <c r="N152" s="157"/>
      <c r="O152" s="157"/>
      <c r="P152" s="157"/>
    </row>
    <row r="153" spans="5:16" ht="15" customHeight="1" x14ac:dyDescent="0.2">
      <c r="E153" s="157"/>
      <c r="F153" s="157"/>
      <c r="G153" s="157"/>
      <c r="I153" s="157"/>
      <c r="J153" s="157"/>
      <c r="K153" s="157"/>
      <c r="L153" s="157"/>
      <c r="M153" s="157"/>
      <c r="N153" s="157"/>
      <c r="O153" s="157"/>
      <c r="P153" s="157"/>
    </row>
    <row r="154" spans="5:16" ht="15" customHeight="1" x14ac:dyDescent="0.2">
      <c r="E154" s="157"/>
      <c r="F154" s="157"/>
      <c r="G154" s="157"/>
      <c r="I154" s="157"/>
      <c r="J154" s="157"/>
      <c r="K154" s="157"/>
      <c r="L154" s="157"/>
      <c r="M154" s="157"/>
      <c r="N154" s="157"/>
      <c r="O154" s="157"/>
      <c r="P154" s="157"/>
    </row>
    <row r="155" spans="5:16" ht="15" customHeight="1" x14ac:dyDescent="0.2">
      <c r="E155" s="157"/>
      <c r="F155" s="157"/>
      <c r="G155" s="157"/>
      <c r="I155" s="157"/>
      <c r="J155" s="157"/>
      <c r="K155" s="157"/>
      <c r="L155" s="157"/>
      <c r="M155" s="157"/>
      <c r="N155" s="157"/>
      <c r="O155" s="157"/>
      <c r="P155" s="157"/>
    </row>
    <row r="156" spans="5:16" ht="15" customHeight="1" x14ac:dyDescent="0.2">
      <c r="E156" s="157"/>
      <c r="F156" s="157"/>
      <c r="G156" s="157"/>
      <c r="I156" s="157"/>
      <c r="J156" s="157"/>
      <c r="K156" s="157"/>
      <c r="L156" s="157"/>
      <c r="M156" s="157"/>
      <c r="N156" s="157"/>
      <c r="O156" s="157"/>
      <c r="P156" s="157"/>
    </row>
    <row r="157" spans="5:16" ht="15" customHeight="1" x14ac:dyDescent="0.2">
      <c r="E157" s="157"/>
      <c r="F157" s="157"/>
      <c r="G157" s="157"/>
      <c r="I157" s="157"/>
      <c r="J157" s="157"/>
      <c r="K157" s="157"/>
      <c r="L157" s="157"/>
      <c r="M157" s="157"/>
      <c r="N157" s="157"/>
      <c r="O157" s="157"/>
      <c r="P157" s="157"/>
    </row>
    <row r="158" spans="5:16" ht="15" customHeight="1" x14ac:dyDescent="0.2">
      <c r="E158" s="157"/>
      <c r="F158" s="157"/>
      <c r="G158" s="157"/>
      <c r="I158" s="157"/>
      <c r="J158" s="157"/>
      <c r="K158" s="157"/>
      <c r="L158" s="157"/>
      <c r="M158" s="157"/>
      <c r="N158" s="157"/>
      <c r="O158" s="157"/>
      <c r="P158" s="157"/>
    </row>
  </sheetData>
  <mergeCells count="55">
    <mergeCell ref="B77:D77"/>
    <mergeCell ref="B71:D71"/>
    <mergeCell ref="B72:D72"/>
    <mergeCell ref="B73:D73"/>
    <mergeCell ref="B74:D74"/>
    <mergeCell ref="B75:D75"/>
    <mergeCell ref="B76:D76"/>
    <mergeCell ref="B70:D70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58:D58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46:D46"/>
    <mergeCell ref="D29:J29"/>
    <mergeCell ref="D30:J30"/>
    <mergeCell ref="D31:J31"/>
    <mergeCell ref="D32:J32"/>
    <mergeCell ref="D33:J33"/>
    <mergeCell ref="D34:J34"/>
    <mergeCell ref="D36:J36"/>
    <mergeCell ref="D37:J37"/>
    <mergeCell ref="D38:J38"/>
    <mergeCell ref="D39:J39"/>
    <mergeCell ref="B45:C45"/>
    <mergeCell ref="M3:M5"/>
    <mergeCell ref="E4:E5"/>
    <mergeCell ref="F4:F5"/>
    <mergeCell ref="K4:L4"/>
    <mergeCell ref="D26:J26"/>
    <mergeCell ref="D27:J27"/>
    <mergeCell ref="B3:B5"/>
    <mergeCell ref="C3:C5"/>
    <mergeCell ref="D3:D5"/>
    <mergeCell ref="E3:H3"/>
    <mergeCell ref="I3:I5"/>
    <mergeCell ref="J3:L3"/>
  </mergeCells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B2:N122"/>
  <sheetViews>
    <sheetView topLeftCell="C1" workbookViewId="0">
      <selection activeCell="F62" sqref="F62:J62"/>
    </sheetView>
  </sheetViews>
  <sheetFormatPr defaultRowHeight="15" customHeight="1" x14ac:dyDescent="0.2"/>
  <cols>
    <col min="1" max="1" width="0.85546875" style="120" customWidth="1"/>
    <col min="2" max="2" width="44.140625" style="120" customWidth="1"/>
    <col min="3" max="14" width="11.140625" style="120" customWidth="1"/>
    <col min="15" max="16384" width="9.140625" style="120"/>
  </cols>
  <sheetData>
    <row r="2" spans="2:14" ht="15" customHeight="1" x14ac:dyDescent="0.2">
      <c r="B2" s="119" t="s">
        <v>286</v>
      </c>
    </row>
    <row r="3" spans="2:14" ht="15" customHeight="1" x14ac:dyDescent="0.2">
      <c r="B3" s="569">
        <v>2016</v>
      </c>
      <c r="C3" s="564" t="s">
        <v>416</v>
      </c>
      <c r="D3" s="564" t="s">
        <v>288</v>
      </c>
      <c r="E3" s="564" t="s">
        <v>289</v>
      </c>
      <c r="F3" s="564"/>
      <c r="G3" s="564"/>
      <c r="H3" s="564"/>
      <c r="I3" s="564" t="s">
        <v>290</v>
      </c>
      <c r="J3" s="565" t="s">
        <v>291</v>
      </c>
      <c r="K3" s="565"/>
      <c r="L3" s="565"/>
      <c r="M3" s="566" t="s">
        <v>292</v>
      </c>
    </row>
    <row r="4" spans="2:14" ht="15" customHeight="1" x14ac:dyDescent="0.2">
      <c r="B4" s="570"/>
      <c r="C4" s="564"/>
      <c r="D4" s="564"/>
      <c r="E4" s="564" t="s">
        <v>293</v>
      </c>
      <c r="F4" s="564" t="s">
        <v>294</v>
      </c>
      <c r="G4" s="122" t="s">
        <v>295</v>
      </c>
      <c r="H4" s="122" t="s">
        <v>296</v>
      </c>
      <c r="I4" s="564"/>
      <c r="J4" s="122" t="s">
        <v>297</v>
      </c>
      <c r="K4" s="566" t="s">
        <v>298</v>
      </c>
      <c r="L4" s="566"/>
      <c r="M4" s="566"/>
      <c r="N4" s="120" t="s">
        <v>299</v>
      </c>
    </row>
    <row r="5" spans="2:14" ht="15" customHeight="1" x14ac:dyDescent="0.2">
      <c r="B5" s="571"/>
      <c r="C5" s="564" t="s">
        <v>417</v>
      </c>
      <c r="D5" s="564"/>
      <c r="E5" s="564"/>
      <c r="F5" s="564"/>
      <c r="G5" s="122" t="s">
        <v>300</v>
      </c>
      <c r="H5" s="122" t="s">
        <v>300</v>
      </c>
      <c r="I5" s="564"/>
      <c r="J5" s="123" t="s">
        <v>301</v>
      </c>
      <c r="K5" s="123" t="s">
        <v>302</v>
      </c>
      <c r="L5" s="123" t="s">
        <v>303</v>
      </c>
      <c r="M5" s="566"/>
      <c r="N5" s="120" t="s">
        <v>304</v>
      </c>
    </row>
    <row r="6" spans="2:14" ht="15" customHeight="1" x14ac:dyDescent="0.2">
      <c r="B6" s="124" t="s">
        <v>305</v>
      </c>
      <c r="C6" s="125">
        <v>86</v>
      </c>
      <c r="D6" s="126">
        <v>4.1980952380952399</v>
      </c>
      <c r="E6" s="126">
        <v>256.27906976744202</v>
      </c>
      <c r="F6" s="126">
        <v>80.476138313798501</v>
      </c>
      <c r="G6" s="126">
        <v>80.803551410250705</v>
      </c>
      <c r="H6" s="126">
        <v>79.040503342508799</v>
      </c>
      <c r="I6" s="126">
        <v>5250</v>
      </c>
      <c r="J6" s="125">
        <v>5057</v>
      </c>
      <c r="K6" s="125">
        <v>4937</v>
      </c>
      <c r="L6" s="125">
        <v>161</v>
      </c>
      <c r="M6" s="126">
        <v>30.7017543859649</v>
      </c>
      <c r="N6" s="127">
        <v>4117</v>
      </c>
    </row>
    <row r="7" spans="2:14" ht="15" customHeight="1" x14ac:dyDescent="0.2">
      <c r="B7" s="124" t="s">
        <v>306</v>
      </c>
      <c r="C7" s="125">
        <v>113</v>
      </c>
      <c r="D7" s="126">
        <v>9.9767251270283595</v>
      </c>
      <c r="E7" s="126">
        <v>269.327433628319</v>
      </c>
      <c r="F7" s="126">
        <v>77.546756357335795</v>
      </c>
      <c r="G7" s="126">
        <v>79.785586658725407</v>
      </c>
      <c r="H7" s="126">
        <v>64.278150370631806</v>
      </c>
      <c r="I7" s="126">
        <v>3050.5</v>
      </c>
      <c r="J7" s="125">
        <v>2778</v>
      </c>
      <c r="K7" s="125">
        <v>2528</v>
      </c>
      <c r="L7" s="125">
        <v>258</v>
      </c>
      <c r="M7" s="126">
        <v>84.868421052631604</v>
      </c>
      <c r="N7" s="127">
        <v>2380</v>
      </c>
    </row>
    <row r="8" spans="2:14" ht="15" customHeight="1" x14ac:dyDescent="0.2">
      <c r="B8" s="124" t="s">
        <v>307</v>
      </c>
      <c r="C8" s="125">
        <v>115</v>
      </c>
      <c r="D8" s="126">
        <v>48.483687943262403</v>
      </c>
      <c r="E8" s="126">
        <v>297.22608695652201</v>
      </c>
      <c r="F8" s="126">
        <v>81.209313376098805</v>
      </c>
      <c r="G8" s="126">
        <v>81.209313376098805</v>
      </c>
      <c r="H8" s="128"/>
      <c r="I8" s="126">
        <v>705</v>
      </c>
      <c r="J8" s="125">
        <v>292</v>
      </c>
      <c r="K8" s="125">
        <v>618</v>
      </c>
      <c r="L8" s="125">
        <v>8</v>
      </c>
      <c r="M8" s="126">
        <v>11.188811188811201</v>
      </c>
      <c r="N8" s="127">
        <v>626</v>
      </c>
    </row>
    <row r="9" spans="2:14" ht="15" customHeight="1" x14ac:dyDescent="0.2">
      <c r="B9" s="124" t="s">
        <v>308</v>
      </c>
      <c r="C9" s="125">
        <v>72</v>
      </c>
      <c r="D9" s="126">
        <v>8.6812549433166399</v>
      </c>
      <c r="E9" s="126">
        <v>228.666666666667</v>
      </c>
      <c r="F9" s="126">
        <v>81.416279299772498</v>
      </c>
      <c r="G9" s="126">
        <v>83.5136278479483</v>
      </c>
      <c r="H9" s="126">
        <v>71.972789115646293</v>
      </c>
      <c r="I9" s="126">
        <v>1896.5</v>
      </c>
      <c r="J9" s="125">
        <v>1695</v>
      </c>
      <c r="K9" s="125">
        <v>1447</v>
      </c>
      <c r="L9" s="125">
        <v>84</v>
      </c>
      <c r="M9" s="126">
        <v>44.187269857969497</v>
      </c>
      <c r="N9" s="127">
        <v>1625</v>
      </c>
    </row>
    <row r="10" spans="2:14" ht="15" customHeight="1" x14ac:dyDescent="0.2">
      <c r="B10" s="124" t="s">
        <v>309</v>
      </c>
      <c r="C10" s="125">
        <v>40</v>
      </c>
      <c r="D10" s="126">
        <v>8.0557365182772305</v>
      </c>
      <c r="E10" s="126">
        <v>278.22500000000002</v>
      </c>
      <c r="F10" s="126">
        <v>85.286228829795405</v>
      </c>
      <c r="G10" s="126">
        <v>85.286228829795405</v>
      </c>
      <c r="H10" s="128"/>
      <c r="I10" s="126">
        <v>1381.5</v>
      </c>
      <c r="J10" s="125">
        <v>1379</v>
      </c>
      <c r="K10" s="125">
        <v>1367</v>
      </c>
      <c r="L10" s="125">
        <v>0</v>
      </c>
      <c r="M10" s="126">
        <v>0</v>
      </c>
      <c r="N10" s="127">
        <v>1151</v>
      </c>
    </row>
    <row r="11" spans="2:14" ht="15" customHeight="1" x14ac:dyDescent="0.2">
      <c r="B11" s="124" t="s">
        <v>310</v>
      </c>
      <c r="C11" s="125">
        <v>93</v>
      </c>
      <c r="D11" s="126">
        <v>5.9091995221027496</v>
      </c>
      <c r="E11" s="126">
        <v>239.322580645161</v>
      </c>
      <c r="F11" s="126">
        <v>79.015194547003702</v>
      </c>
      <c r="G11" s="126">
        <v>76.409334225493495</v>
      </c>
      <c r="H11" s="126">
        <v>93.656015037594003</v>
      </c>
      <c r="I11" s="126">
        <v>3766.5</v>
      </c>
      <c r="J11" s="125">
        <v>3573</v>
      </c>
      <c r="K11" s="125">
        <v>3365</v>
      </c>
      <c r="L11" s="125">
        <v>34</v>
      </c>
      <c r="M11" s="126">
        <v>9.0233545647558397</v>
      </c>
      <c r="N11" s="127">
        <v>3323</v>
      </c>
    </row>
    <row r="12" spans="2:14" ht="15" customHeight="1" x14ac:dyDescent="0.2">
      <c r="B12" s="124" t="s">
        <v>311</v>
      </c>
      <c r="C12" s="125">
        <v>56</v>
      </c>
      <c r="D12" s="126">
        <v>6.5833996287456902</v>
      </c>
      <c r="E12" s="126">
        <v>221.66071428571399</v>
      </c>
      <c r="F12" s="126">
        <v>68.087323789150304</v>
      </c>
      <c r="G12" s="126">
        <v>71.559069624625806</v>
      </c>
      <c r="H12" s="126">
        <v>59.3966179861645</v>
      </c>
      <c r="I12" s="126">
        <v>1885.5</v>
      </c>
      <c r="J12" s="125">
        <v>1800</v>
      </c>
      <c r="K12" s="125">
        <v>1744</v>
      </c>
      <c r="L12" s="125">
        <v>16</v>
      </c>
      <c r="M12" s="126">
        <v>8.4700899947061892</v>
      </c>
      <c r="N12" s="127">
        <v>1560</v>
      </c>
    </row>
    <row r="13" spans="2:14" ht="15" customHeight="1" x14ac:dyDescent="0.2">
      <c r="B13" s="124" t="s">
        <v>312</v>
      </c>
      <c r="C13" s="125">
        <v>75</v>
      </c>
      <c r="D13" s="126">
        <v>7.7295612562934499</v>
      </c>
      <c r="E13" s="126">
        <v>214.933333333333</v>
      </c>
      <c r="F13" s="126">
        <v>77.007595662351306</v>
      </c>
      <c r="G13" s="126">
        <v>74.852185445101398</v>
      </c>
      <c r="H13" s="126">
        <v>90.761636107193198</v>
      </c>
      <c r="I13" s="126">
        <v>2085.5</v>
      </c>
      <c r="J13" s="125">
        <v>2030</v>
      </c>
      <c r="K13" s="125">
        <v>1711</v>
      </c>
      <c r="L13" s="125">
        <v>2</v>
      </c>
      <c r="M13" s="126">
        <v>0.95831336847148996</v>
      </c>
      <c r="N13" s="127">
        <v>1841</v>
      </c>
    </row>
    <row r="14" spans="2:14" ht="15" customHeight="1" x14ac:dyDescent="0.2">
      <c r="B14" s="124" t="s">
        <v>313</v>
      </c>
      <c r="C14" s="125">
        <v>32</v>
      </c>
      <c r="D14" s="126">
        <v>10.8338060124787</v>
      </c>
      <c r="E14" s="126">
        <v>298.4375</v>
      </c>
      <c r="F14" s="126">
        <v>85.0022251891411</v>
      </c>
      <c r="G14" s="126">
        <v>82.2658772874058</v>
      </c>
      <c r="H14" s="126">
        <v>90.349723902182504</v>
      </c>
      <c r="I14" s="126">
        <v>881.5</v>
      </c>
      <c r="J14" s="125">
        <v>714</v>
      </c>
      <c r="K14" s="125">
        <v>716</v>
      </c>
      <c r="L14" s="125">
        <v>4</v>
      </c>
      <c r="M14" s="126">
        <v>4.5146726862302504</v>
      </c>
      <c r="N14" s="127">
        <v>791</v>
      </c>
    </row>
    <row r="15" spans="2:14" ht="15" customHeight="1" x14ac:dyDescent="0.2">
      <c r="B15" s="124" t="s">
        <v>314</v>
      </c>
      <c r="C15" s="125">
        <v>65</v>
      </c>
      <c r="D15" s="126">
        <v>4.2954905063291102</v>
      </c>
      <c r="E15" s="126">
        <v>167.06153846153799</v>
      </c>
      <c r="F15" s="126">
        <v>51.139681642648597</v>
      </c>
      <c r="G15" s="126">
        <v>49.195751138087999</v>
      </c>
      <c r="H15" s="126">
        <v>77.390710382513703</v>
      </c>
      <c r="I15" s="126">
        <v>2528</v>
      </c>
      <c r="J15" s="125">
        <v>2517</v>
      </c>
      <c r="K15" s="125">
        <v>2521</v>
      </c>
      <c r="L15" s="125">
        <v>1</v>
      </c>
      <c r="M15" s="126">
        <v>0.395569620253165</v>
      </c>
      <c r="N15" s="127">
        <v>2308</v>
      </c>
    </row>
    <row r="16" spans="2:14" ht="15" customHeight="1" x14ac:dyDescent="0.2">
      <c r="B16" s="124" t="s">
        <v>418</v>
      </c>
      <c r="C16" s="125">
        <v>21</v>
      </c>
      <c r="D16" s="126" t="s">
        <v>419</v>
      </c>
      <c r="E16" s="126">
        <v>0</v>
      </c>
      <c r="F16" s="126" t="s">
        <v>419</v>
      </c>
      <c r="G16" s="126" t="s">
        <v>419</v>
      </c>
      <c r="H16" s="126"/>
      <c r="I16" s="126">
        <v>0</v>
      </c>
      <c r="J16" s="125">
        <v>0</v>
      </c>
      <c r="K16" s="125">
        <v>0</v>
      </c>
      <c r="L16" s="125">
        <v>0</v>
      </c>
      <c r="M16" s="126" t="s">
        <v>419</v>
      </c>
      <c r="N16" s="127"/>
    </row>
    <row r="17" spans="2:14" ht="15" customHeight="1" x14ac:dyDescent="0.2">
      <c r="B17" s="124" t="s">
        <v>317</v>
      </c>
      <c r="C17" s="125">
        <v>41</v>
      </c>
      <c r="D17" s="126">
        <v>6.7047146401985103</v>
      </c>
      <c r="E17" s="126">
        <v>263.60975609756099</v>
      </c>
      <c r="F17" s="126">
        <v>79.934916056504704</v>
      </c>
      <c r="G17" s="126">
        <v>77.114700246372806</v>
      </c>
      <c r="H17" s="126">
        <v>91.998438719750197</v>
      </c>
      <c r="I17" s="126">
        <v>1612</v>
      </c>
      <c r="J17" s="125">
        <v>1591</v>
      </c>
      <c r="K17" s="125">
        <v>1591</v>
      </c>
      <c r="L17" s="125">
        <v>5</v>
      </c>
      <c r="M17" s="126">
        <v>3.09789343246592</v>
      </c>
      <c r="N17" s="127">
        <v>1412</v>
      </c>
    </row>
    <row r="18" spans="2:14" ht="15" customHeight="1" x14ac:dyDescent="0.2">
      <c r="B18" s="124" t="s">
        <v>318</v>
      </c>
      <c r="C18" s="125">
        <v>16.082758620689699</v>
      </c>
      <c r="D18" s="126">
        <v>5.15481832543444</v>
      </c>
      <c r="E18" s="126">
        <v>202.88807890223001</v>
      </c>
      <c r="F18" s="126">
        <v>55.969125214408201</v>
      </c>
      <c r="G18" s="128"/>
      <c r="H18" s="126">
        <v>61.412358133669599</v>
      </c>
      <c r="I18" s="126">
        <v>633</v>
      </c>
      <c r="J18" s="125">
        <v>408</v>
      </c>
      <c r="K18" s="125">
        <v>145</v>
      </c>
      <c r="L18" s="125">
        <v>190</v>
      </c>
      <c r="M18" s="126">
        <v>303.030303030303</v>
      </c>
      <c r="N18" s="127">
        <v>594</v>
      </c>
    </row>
    <row r="19" spans="2:14" ht="15" customHeight="1" x14ac:dyDescent="0.2">
      <c r="B19" s="124" t="s">
        <v>319</v>
      </c>
      <c r="C19" s="125">
        <v>18</v>
      </c>
      <c r="D19" s="126">
        <v>3.3272727272727298</v>
      </c>
      <c r="E19" s="126">
        <v>162.666666666667</v>
      </c>
      <c r="F19" s="126">
        <v>48.557213930348297</v>
      </c>
      <c r="G19" s="126">
        <v>48.557213930348297</v>
      </c>
      <c r="H19" s="128"/>
      <c r="I19" s="126">
        <v>880</v>
      </c>
      <c r="J19" s="125">
        <v>863</v>
      </c>
      <c r="K19" s="125">
        <v>850</v>
      </c>
      <c r="L19" s="125">
        <v>16</v>
      </c>
      <c r="M19" s="126">
        <v>18.181818181818201</v>
      </c>
      <c r="N19" s="127">
        <v>243</v>
      </c>
    </row>
    <row r="20" spans="2:14" ht="15" customHeight="1" x14ac:dyDescent="0.2">
      <c r="B20" s="124" t="s">
        <v>320</v>
      </c>
      <c r="C20" s="125">
        <v>41</v>
      </c>
      <c r="D20" s="126">
        <v>5.2773871626219098</v>
      </c>
      <c r="E20" s="126">
        <v>283.756097560976</v>
      </c>
      <c r="F20" s="126">
        <v>83.052541404911494</v>
      </c>
      <c r="G20" s="126">
        <v>81.128246753246799</v>
      </c>
      <c r="H20" s="126">
        <v>97.097156398104303</v>
      </c>
      <c r="I20" s="126">
        <v>2204.5</v>
      </c>
      <c r="J20" s="125">
        <v>2166</v>
      </c>
      <c r="K20" s="125">
        <v>2153</v>
      </c>
      <c r="L20" s="125">
        <v>7</v>
      </c>
      <c r="M20" s="126">
        <v>3.1688546853780002</v>
      </c>
      <c r="N20" s="127">
        <v>1595</v>
      </c>
    </row>
    <row r="21" spans="2:14" ht="15" customHeight="1" x14ac:dyDescent="0.2">
      <c r="B21" s="124" t="s">
        <v>321</v>
      </c>
      <c r="C21" s="125">
        <v>32</v>
      </c>
      <c r="D21" s="126">
        <v>11.731138545953399</v>
      </c>
      <c r="E21" s="126">
        <v>267.25</v>
      </c>
      <c r="F21" s="126">
        <v>77.915451895043702</v>
      </c>
      <c r="G21" s="126">
        <v>77.915451895043702</v>
      </c>
      <c r="H21" s="128"/>
      <c r="I21" s="126">
        <v>729</v>
      </c>
      <c r="J21" s="125">
        <v>246</v>
      </c>
      <c r="K21" s="125">
        <v>659</v>
      </c>
      <c r="L21" s="125">
        <v>0</v>
      </c>
      <c r="M21" s="126">
        <v>0</v>
      </c>
      <c r="N21" s="127">
        <v>708</v>
      </c>
    </row>
    <row r="22" spans="2:14" ht="15" customHeight="1" x14ac:dyDescent="0.2">
      <c r="B22" s="129" t="s">
        <v>322</v>
      </c>
      <c r="C22" s="130">
        <v>917</v>
      </c>
      <c r="D22" s="131">
        <v>8.2080852397367607</v>
      </c>
      <c r="E22" s="131">
        <v>242.98532718425</v>
      </c>
      <c r="F22" s="131">
        <v>76.202081051478601</v>
      </c>
      <c r="G22" s="132">
        <v>76.310928065896306</v>
      </c>
      <c r="H22" s="132">
        <v>76.698863359188294</v>
      </c>
      <c r="I22" s="131">
        <v>27123.5</v>
      </c>
      <c r="J22" s="130">
        <v>27109</v>
      </c>
      <c r="K22" s="130">
        <v>26352</v>
      </c>
      <c r="L22" s="130">
        <v>786</v>
      </c>
      <c r="M22" s="132">
        <v>28.963077603360599</v>
      </c>
      <c r="N22" s="127">
        <v>21281</v>
      </c>
    </row>
    <row r="25" spans="2:14" ht="15" customHeight="1" x14ac:dyDescent="0.2">
      <c r="B25" s="134" t="s">
        <v>323</v>
      </c>
      <c r="C25" s="135"/>
      <c r="D25" s="136"/>
      <c r="E25" s="137"/>
      <c r="F25" s="137"/>
      <c r="G25" s="137"/>
      <c r="H25" s="137"/>
      <c r="I25" s="137"/>
      <c r="J25" s="137"/>
    </row>
    <row r="26" spans="2:14" ht="15" customHeight="1" x14ac:dyDescent="0.2">
      <c r="B26" s="134" t="s">
        <v>324</v>
      </c>
      <c r="C26" s="138" t="s">
        <v>325</v>
      </c>
      <c r="D26" s="560" t="s">
        <v>326</v>
      </c>
      <c r="E26" s="560"/>
      <c r="F26" s="560"/>
      <c r="G26" s="560"/>
      <c r="H26" s="560"/>
      <c r="I26" s="560"/>
      <c r="J26" s="560"/>
    </row>
    <row r="27" spans="2:14" ht="15" customHeight="1" x14ac:dyDescent="0.2">
      <c r="B27" s="134" t="s">
        <v>288</v>
      </c>
      <c r="C27" s="138" t="s">
        <v>325</v>
      </c>
      <c r="D27" s="560" t="s">
        <v>327</v>
      </c>
      <c r="E27" s="560"/>
      <c r="F27" s="560"/>
      <c r="G27" s="560"/>
      <c r="H27" s="560"/>
      <c r="I27" s="560"/>
      <c r="J27" s="560"/>
    </row>
    <row r="28" spans="2:14" ht="15" customHeight="1" x14ac:dyDescent="0.2">
      <c r="B28" s="134" t="s">
        <v>328</v>
      </c>
      <c r="C28" s="135"/>
      <c r="D28" s="139"/>
      <c r="E28" s="140"/>
      <c r="F28" s="140"/>
      <c r="G28" s="140"/>
      <c r="H28" s="140"/>
      <c r="I28" s="140"/>
      <c r="J28" s="140"/>
    </row>
    <row r="29" spans="2:14" ht="15" customHeight="1" x14ac:dyDescent="0.2">
      <c r="B29" s="141" t="s">
        <v>329</v>
      </c>
      <c r="C29" s="138" t="s">
        <v>325</v>
      </c>
      <c r="D29" s="560" t="s">
        <v>330</v>
      </c>
      <c r="E29" s="560"/>
      <c r="F29" s="560"/>
      <c r="G29" s="560"/>
      <c r="H29" s="560"/>
      <c r="I29" s="560"/>
      <c r="J29" s="560"/>
    </row>
    <row r="30" spans="2:14" ht="15" customHeight="1" x14ac:dyDescent="0.2">
      <c r="B30" s="141" t="s">
        <v>331</v>
      </c>
      <c r="C30" s="138" t="s">
        <v>325</v>
      </c>
      <c r="D30" s="560" t="s">
        <v>332</v>
      </c>
      <c r="E30" s="560"/>
      <c r="F30" s="560"/>
      <c r="G30" s="560"/>
      <c r="H30" s="560"/>
      <c r="I30" s="560"/>
      <c r="J30" s="560"/>
    </row>
    <row r="31" spans="2:14" ht="15" customHeight="1" x14ac:dyDescent="0.2">
      <c r="B31" s="136"/>
      <c r="C31" s="135"/>
      <c r="D31" s="560" t="s">
        <v>333</v>
      </c>
      <c r="E31" s="560"/>
      <c r="F31" s="560"/>
      <c r="G31" s="560"/>
      <c r="H31" s="560"/>
      <c r="I31" s="560"/>
      <c r="J31" s="560"/>
    </row>
    <row r="32" spans="2:14" ht="15" customHeight="1" x14ac:dyDescent="0.2">
      <c r="B32" s="136"/>
      <c r="C32" s="135"/>
      <c r="D32" s="560" t="s">
        <v>334</v>
      </c>
      <c r="E32" s="560"/>
      <c r="F32" s="560"/>
      <c r="G32" s="560"/>
      <c r="H32" s="560"/>
      <c r="I32" s="560"/>
      <c r="J32" s="560"/>
    </row>
    <row r="33" spans="2:11" ht="15" customHeight="1" x14ac:dyDescent="0.2">
      <c r="B33" s="134" t="s">
        <v>335</v>
      </c>
      <c r="C33" s="138" t="s">
        <v>325</v>
      </c>
      <c r="D33" s="560" t="s">
        <v>336</v>
      </c>
      <c r="E33" s="560"/>
      <c r="F33" s="560"/>
      <c r="G33" s="560"/>
      <c r="H33" s="560"/>
      <c r="I33" s="560"/>
      <c r="J33" s="560"/>
    </row>
    <row r="34" spans="2:11" ht="15" customHeight="1" x14ac:dyDescent="0.2">
      <c r="B34" s="134" t="s">
        <v>337</v>
      </c>
      <c r="C34" s="138" t="s">
        <v>325</v>
      </c>
      <c r="D34" s="560" t="s">
        <v>338</v>
      </c>
      <c r="E34" s="560"/>
      <c r="F34" s="560"/>
      <c r="G34" s="560"/>
      <c r="H34" s="560"/>
      <c r="I34" s="560"/>
      <c r="J34" s="560"/>
    </row>
    <row r="35" spans="2:11" ht="15" customHeight="1" x14ac:dyDescent="0.2">
      <c r="B35" s="134" t="s">
        <v>339</v>
      </c>
      <c r="C35" s="135"/>
      <c r="D35" s="139"/>
      <c r="E35" s="140"/>
      <c r="F35" s="140"/>
      <c r="G35" s="140"/>
      <c r="H35" s="140"/>
      <c r="I35" s="140"/>
      <c r="J35" s="140"/>
    </row>
    <row r="36" spans="2:11" ht="15" customHeight="1" x14ac:dyDescent="0.2">
      <c r="B36" s="141" t="s">
        <v>340</v>
      </c>
      <c r="C36" s="138" t="s">
        <v>325</v>
      </c>
      <c r="D36" s="560" t="s">
        <v>341</v>
      </c>
      <c r="E36" s="560"/>
      <c r="F36" s="560"/>
      <c r="G36" s="560"/>
      <c r="H36" s="560"/>
      <c r="I36" s="560"/>
      <c r="J36" s="560"/>
    </row>
    <row r="37" spans="2:11" ht="15" customHeight="1" x14ac:dyDescent="0.2">
      <c r="B37" s="141" t="s">
        <v>342</v>
      </c>
      <c r="C37" s="138" t="s">
        <v>325</v>
      </c>
      <c r="D37" s="560" t="s">
        <v>343</v>
      </c>
      <c r="E37" s="560"/>
      <c r="F37" s="560"/>
      <c r="G37" s="560"/>
      <c r="H37" s="560"/>
      <c r="I37" s="560"/>
      <c r="J37" s="560"/>
    </row>
    <row r="38" spans="2:11" ht="15" customHeight="1" x14ac:dyDescent="0.2">
      <c r="B38" s="141" t="s">
        <v>303</v>
      </c>
      <c r="C38" s="138" t="s">
        <v>325</v>
      </c>
      <c r="D38" s="560" t="s">
        <v>344</v>
      </c>
      <c r="E38" s="560"/>
      <c r="F38" s="560"/>
      <c r="G38" s="560"/>
      <c r="H38" s="560"/>
      <c r="I38" s="560"/>
      <c r="J38" s="560"/>
    </row>
    <row r="39" spans="2:11" ht="15" customHeight="1" x14ac:dyDescent="0.2">
      <c r="B39" s="134" t="s">
        <v>345</v>
      </c>
      <c r="C39" s="138" t="s">
        <v>325</v>
      </c>
      <c r="D39" s="560" t="s">
        <v>346</v>
      </c>
      <c r="E39" s="560"/>
      <c r="F39" s="560"/>
      <c r="G39" s="560"/>
      <c r="H39" s="560"/>
      <c r="I39" s="560"/>
      <c r="J39" s="560"/>
    </row>
    <row r="43" spans="2:11" ht="15" customHeight="1" x14ac:dyDescent="0.2">
      <c r="G43" s="142" t="s">
        <v>347</v>
      </c>
    </row>
    <row r="44" spans="2:11" ht="15" customHeight="1" x14ac:dyDescent="0.2">
      <c r="B44" s="119" t="s">
        <v>420</v>
      </c>
      <c r="E44" s="572" t="s">
        <v>421</v>
      </c>
      <c r="F44" s="573"/>
      <c r="G44" s="120" t="s">
        <v>349</v>
      </c>
      <c r="H44" s="120" t="s">
        <v>350</v>
      </c>
      <c r="I44" s="120" t="s">
        <v>351</v>
      </c>
      <c r="J44" s="120" t="s">
        <v>352</v>
      </c>
      <c r="K44" s="120" t="s">
        <v>353</v>
      </c>
    </row>
    <row r="45" spans="2:11" ht="15" customHeight="1" x14ac:dyDescent="0.2">
      <c r="B45" s="568" t="s">
        <v>354</v>
      </c>
      <c r="C45" s="568"/>
      <c r="D45" s="145" t="s">
        <v>355</v>
      </c>
      <c r="E45" s="146" t="s">
        <v>422</v>
      </c>
      <c r="F45" s="146" t="s">
        <v>304</v>
      </c>
      <c r="G45" s="147">
        <v>111</v>
      </c>
      <c r="H45" s="147">
        <v>72005722</v>
      </c>
      <c r="I45" s="147">
        <v>14</v>
      </c>
      <c r="J45" s="147">
        <v>2140</v>
      </c>
      <c r="K45" s="147">
        <v>1565</v>
      </c>
    </row>
    <row r="46" spans="2:11" ht="15" customHeight="1" x14ac:dyDescent="0.2">
      <c r="B46" s="567" t="s">
        <v>357</v>
      </c>
      <c r="C46" s="567"/>
      <c r="D46" s="567"/>
      <c r="E46" s="127">
        <v>48090</v>
      </c>
      <c r="F46" s="127">
        <v>20020</v>
      </c>
      <c r="G46" s="147">
        <v>111</v>
      </c>
      <c r="H46" s="147">
        <v>72005722</v>
      </c>
      <c r="I46" s="147">
        <v>14</v>
      </c>
      <c r="J46" s="147">
        <v>2151</v>
      </c>
      <c r="K46" s="147">
        <v>1</v>
      </c>
    </row>
    <row r="47" spans="2:11" ht="15" customHeight="1" x14ac:dyDescent="0.2">
      <c r="B47" s="567" t="s">
        <v>358</v>
      </c>
      <c r="C47" s="567"/>
      <c r="D47" s="567"/>
      <c r="E47" s="127">
        <v>109221</v>
      </c>
      <c r="F47" s="127">
        <v>25969</v>
      </c>
      <c r="G47" s="147">
        <v>111</v>
      </c>
      <c r="H47" s="147">
        <v>72005722</v>
      </c>
      <c r="I47" s="147">
        <v>14</v>
      </c>
      <c r="J47" s="147">
        <v>2154</v>
      </c>
      <c r="K47" s="147">
        <v>4987</v>
      </c>
    </row>
    <row r="48" spans="2:11" ht="15" customHeight="1" x14ac:dyDescent="0.2">
      <c r="B48" s="567" t="s">
        <v>359</v>
      </c>
      <c r="C48" s="567"/>
      <c r="D48" s="567"/>
      <c r="E48" s="127">
        <v>47752</v>
      </c>
      <c r="F48" s="127">
        <v>15696</v>
      </c>
      <c r="G48" s="147">
        <v>111</v>
      </c>
      <c r="H48" s="147">
        <v>72005723</v>
      </c>
      <c r="I48" s="147">
        <v>14</v>
      </c>
      <c r="J48" s="147">
        <v>2153</v>
      </c>
      <c r="K48" s="147">
        <v>2165</v>
      </c>
    </row>
    <row r="49" spans="2:11" ht="15" customHeight="1" x14ac:dyDescent="0.2">
      <c r="B49" s="567" t="s">
        <v>360</v>
      </c>
      <c r="C49" s="567"/>
      <c r="D49" s="567"/>
      <c r="E49" s="127">
        <v>253</v>
      </c>
      <c r="F49" s="127">
        <v>206</v>
      </c>
      <c r="G49" s="147">
        <v>111</v>
      </c>
      <c r="H49" s="147">
        <v>72005723</v>
      </c>
      <c r="I49" s="147">
        <v>14</v>
      </c>
      <c r="J49" s="147">
        <v>2160</v>
      </c>
      <c r="K49" s="147">
        <v>344</v>
      </c>
    </row>
    <row r="50" spans="2:11" ht="15" customHeight="1" x14ac:dyDescent="0.2">
      <c r="B50" s="567" t="s">
        <v>361</v>
      </c>
      <c r="C50" s="567"/>
      <c r="D50" s="567"/>
      <c r="E50" s="127">
        <v>38431</v>
      </c>
      <c r="F50" s="127">
        <v>9212</v>
      </c>
      <c r="G50" s="147">
        <v>111</v>
      </c>
      <c r="H50" s="147">
        <v>72005724</v>
      </c>
      <c r="I50" s="147">
        <v>14</v>
      </c>
      <c r="J50" s="147">
        <v>2155</v>
      </c>
      <c r="K50" s="147">
        <v>2947</v>
      </c>
    </row>
    <row r="51" spans="2:11" ht="15" customHeight="1" x14ac:dyDescent="0.2">
      <c r="B51" s="567" t="s">
        <v>362</v>
      </c>
      <c r="C51" s="567"/>
      <c r="D51" s="567"/>
      <c r="E51" s="127">
        <v>14403</v>
      </c>
      <c r="F51" s="127">
        <v>5507</v>
      </c>
      <c r="G51" s="147">
        <v>111</v>
      </c>
      <c r="H51" s="147">
        <v>72005725</v>
      </c>
      <c r="I51" s="147">
        <v>14</v>
      </c>
      <c r="J51" s="147">
        <v>2152</v>
      </c>
      <c r="K51" s="147">
        <v>2812</v>
      </c>
    </row>
    <row r="52" spans="2:11" ht="15" customHeight="1" x14ac:dyDescent="0.2">
      <c r="B52" s="567" t="s">
        <v>363</v>
      </c>
      <c r="C52" s="567"/>
      <c r="D52" s="567"/>
      <c r="E52" s="127">
        <v>2889</v>
      </c>
      <c r="F52" s="127">
        <v>536</v>
      </c>
      <c r="G52" s="147">
        <v>111</v>
      </c>
      <c r="H52" s="147">
        <v>72005726</v>
      </c>
      <c r="I52" s="147">
        <v>15</v>
      </c>
      <c r="J52" s="147">
        <v>2156</v>
      </c>
      <c r="K52" s="147">
        <v>4784</v>
      </c>
    </row>
    <row r="53" spans="2:11" ht="15" customHeight="1" x14ac:dyDescent="0.2">
      <c r="B53" s="567" t="s">
        <v>364</v>
      </c>
      <c r="C53" s="567"/>
      <c r="D53" s="567"/>
      <c r="E53" s="127">
        <v>2405</v>
      </c>
      <c r="F53" s="127">
        <v>469</v>
      </c>
      <c r="G53" s="147">
        <v>111</v>
      </c>
      <c r="H53" s="147">
        <v>72005727</v>
      </c>
      <c r="I53" s="147">
        <v>14</v>
      </c>
      <c r="J53" s="147">
        <v>2151</v>
      </c>
      <c r="K53" s="147">
        <v>2050</v>
      </c>
    </row>
    <row r="54" spans="2:11" ht="15" customHeight="1" x14ac:dyDescent="0.2">
      <c r="B54" s="567" t="s">
        <v>365</v>
      </c>
      <c r="C54" s="567"/>
      <c r="D54" s="567"/>
      <c r="E54" s="127"/>
      <c r="F54" s="127"/>
      <c r="G54" s="147">
        <v>111</v>
      </c>
      <c r="H54" s="147">
        <v>72005727</v>
      </c>
      <c r="I54" s="147">
        <v>14</v>
      </c>
      <c r="J54" s="147">
        <v>2161</v>
      </c>
      <c r="K54" s="147">
        <v>614</v>
      </c>
    </row>
    <row r="55" spans="2:11" ht="15" customHeight="1" x14ac:dyDescent="0.2">
      <c r="B55" s="567" t="s">
        <v>366</v>
      </c>
      <c r="C55" s="567"/>
      <c r="D55" s="567"/>
      <c r="E55" s="127">
        <v>36584</v>
      </c>
      <c r="F55" s="127">
        <v>13545</v>
      </c>
      <c r="G55" s="147">
        <v>111</v>
      </c>
      <c r="H55" s="147">
        <v>72005727</v>
      </c>
      <c r="I55" s="147">
        <v>14</v>
      </c>
      <c r="J55" s="147">
        <v>2195</v>
      </c>
      <c r="K55" s="147">
        <v>319</v>
      </c>
    </row>
    <row r="56" spans="2:11" ht="15" customHeight="1" x14ac:dyDescent="0.2">
      <c r="B56" s="567" t="s">
        <v>367</v>
      </c>
      <c r="C56" s="567"/>
      <c r="D56" s="567"/>
      <c r="E56" s="127">
        <v>14686</v>
      </c>
      <c r="F56" s="127">
        <v>4610</v>
      </c>
      <c r="G56" s="147">
        <v>111</v>
      </c>
      <c r="H56" s="147">
        <v>72005763</v>
      </c>
      <c r="I56" s="147">
        <v>14</v>
      </c>
      <c r="J56" s="147">
        <v>2158</v>
      </c>
      <c r="K56" s="147">
        <v>929</v>
      </c>
    </row>
    <row r="57" spans="2:11" ht="15" customHeight="1" x14ac:dyDescent="0.2">
      <c r="B57" s="567" t="s">
        <v>368</v>
      </c>
      <c r="C57" s="567"/>
      <c r="D57" s="567"/>
      <c r="E57" s="127">
        <v>22851</v>
      </c>
      <c r="F57" s="127">
        <v>9775</v>
      </c>
      <c r="G57" s="147">
        <v>201</v>
      </c>
      <c r="H57" s="147">
        <v>72005722</v>
      </c>
      <c r="I57" s="147">
        <v>14</v>
      </c>
      <c r="J57" s="147">
        <v>2140</v>
      </c>
      <c r="K57" s="147">
        <v>228</v>
      </c>
    </row>
    <row r="58" spans="2:11" ht="15" customHeight="1" x14ac:dyDescent="0.2">
      <c r="B58" s="567" t="s">
        <v>369</v>
      </c>
      <c r="C58" s="567"/>
      <c r="D58" s="567"/>
      <c r="E58" s="127">
        <v>10506</v>
      </c>
      <c r="F58" s="127">
        <v>4186</v>
      </c>
      <c r="G58" s="147">
        <v>201</v>
      </c>
      <c r="H58" s="147">
        <v>72005722</v>
      </c>
      <c r="I58" s="147">
        <v>14</v>
      </c>
      <c r="J58" s="147">
        <v>2154</v>
      </c>
      <c r="K58" s="147">
        <v>682</v>
      </c>
    </row>
    <row r="59" spans="2:11" ht="15" customHeight="1" x14ac:dyDescent="0.2">
      <c r="B59" s="567" t="s">
        <v>370</v>
      </c>
      <c r="C59" s="567"/>
      <c r="D59" s="567"/>
      <c r="E59" s="127">
        <v>19861</v>
      </c>
      <c r="F59" s="127">
        <v>7593</v>
      </c>
      <c r="G59" s="147">
        <v>201</v>
      </c>
      <c r="H59" s="147">
        <v>72005723</v>
      </c>
      <c r="I59" s="147">
        <v>14</v>
      </c>
      <c r="J59" s="147">
        <v>2153</v>
      </c>
      <c r="K59" s="147">
        <v>308</v>
      </c>
    </row>
    <row r="60" spans="2:11" ht="15" customHeight="1" x14ac:dyDescent="0.2">
      <c r="B60" s="567" t="s">
        <v>371</v>
      </c>
      <c r="C60" s="567"/>
      <c r="D60" s="567"/>
      <c r="E60" s="127">
        <v>30424</v>
      </c>
      <c r="F60" s="127">
        <v>13033</v>
      </c>
      <c r="G60" s="147">
        <v>201</v>
      </c>
      <c r="H60" s="147">
        <v>72005723</v>
      </c>
      <c r="I60" s="147">
        <v>14</v>
      </c>
      <c r="J60" s="147">
        <v>2160</v>
      </c>
      <c r="K60" s="147">
        <v>36</v>
      </c>
    </row>
    <row r="61" spans="2:11" ht="15" customHeight="1" x14ac:dyDescent="0.2">
      <c r="B61" s="567" t="s">
        <v>372</v>
      </c>
      <c r="C61" s="567"/>
      <c r="D61" s="567"/>
      <c r="E61" s="127">
        <v>30629</v>
      </c>
      <c r="F61" s="127">
        <v>11549</v>
      </c>
      <c r="G61" s="147">
        <v>201</v>
      </c>
      <c r="H61" s="147">
        <v>72005724</v>
      </c>
      <c r="I61" s="147">
        <v>14</v>
      </c>
      <c r="J61" s="147">
        <v>2155</v>
      </c>
      <c r="K61" s="147">
        <v>420</v>
      </c>
    </row>
    <row r="62" spans="2:11" ht="15" customHeight="1" x14ac:dyDescent="0.2">
      <c r="B62" s="567" t="s">
        <v>373</v>
      </c>
      <c r="C62" s="567"/>
      <c r="D62" s="567"/>
      <c r="E62" s="127">
        <v>9127</v>
      </c>
      <c r="F62" s="127">
        <v>4846</v>
      </c>
      <c r="G62" s="147">
        <v>201</v>
      </c>
      <c r="H62" s="147">
        <v>72005725</v>
      </c>
      <c r="I62" s="147">
        <v>14</v>
      </c>
      <c r="J62" s="147">
        <v>2152</v>
      </c>
      <c r="K62" s="147">
        <v>551</v>
      </c>
    </row>
    <row r="63" spans="2:11" ht="15" customHeight="1" x14ac:dyDescent="0.2">
      <c r="B63" s="567" t="s">
        <v>374</v>
      </c>
      <c r="C63" s="567"/>
      <c r="D63" s="567"/>
      <c r="E63" s="127">
        <v>13692</v>
      </c>
      <c r="F63" s="127">
        <v>2135</v>
      </c>
      <c r="G63" s="147">
        <v>201</v>
      </c>
      <c r="H63" s="147">
        <v>72005726</v>
      </c>
      <c r="I63" s="147">
        <v>15</v>
      </c>
      <c r="J63" s="147">
        <v>2156</v>
      </c>
      <c r="K63" s="147">
        <v>855</v>
      </c>
    </row>
    <row r="64" spans="2:11" ht="15" customHeight="1" x14ac:dyDescent="0.2">
      <c r="B64" s="567" t="s">
        <v>375</v>
      </c>
      <c r="C64" s="567"/>
      <c r="D64" s="567"/>
      <c r="E64" s="127">
        <v>27068</v>
      </c>
      <c r="F64" s="127">
        <v>8456</v>
      </c>
      <c r="G64" s="147">
        <v>201</v>
      </c>
      <c r="H64" s="147">
        <v>72005727</v>
      </c>
      <c r="I64" s="147">
        <v>14</v>
      </c>
      <c r="J64" s="147">
        <v>2151</v>
      </c>
      <c r="K64" s="147">
        <v>331</v>
      </c>
    </row>
    <row r="65" spans="2:11" ht="15" customHeight="1" x14ac:dyDescent="0.2">
      <c r="B65" s="567" t="s">
        <v>376</v>
      </c>
      <c r="C65" s="567"/>
      <c r="D65" s="567"/>
      <c r="E65" s="127">
        <v>9183</v>
      </c>
      <c r="F65" s="127">
        <v>3333</v>
      </c>
      <c r="G65" s="147">
        <v>201</v>
      </c>
      <c r="H65" s="147">
        <v>72005727</v>
      </c>
      <c r="I65" s="147">
        <v>14</v>
      </c>
      <c r="J65" s="147">
        <v>2161</v>
      </c>
      <c r="K65" s="147">
        <v>71</v>
      </c>
    </row>
    <row r="66" spans="2:11" ht="15" customHeight="1" x14ac:dyDescent="0.2">
      <c r="B66" s="567" t="s">
        <v>377</v>
      </c>
      <c r="C66" s="567"/>
      <c r="D66" s="567"/>
      <c r="E66" s="127">
        <v>90195</v>
      </c>
      <c r="F66" s="127">
        <v>13157</v>
      </c>
      <c r="G66" s="147">
        <v>201</v>
      </c>
      <c r="H66" s="147">
        <v>72005727</v>
      </c>
      <c r="I66" s="147">
        <v>14</v>
      </c>
      <c r="J66" s="147">
        <v>2195</v>
      </c>
      <c r="K66" s="147">
        <v>31</v>
      </c>
    </row>
    <row r="67" spans="2:11" ht="15" customHeight="1" x14ac:dyDescent="0.2">
      <c r="B67" s="567" t="s">
        <v>378</v>
      </c>
      <c r="C67" s="567"/>
      <c r="D67" s="567"/>
      <c r="E67" s="127">
        <v>4839</v>
      </c>
      <c r="F67" s="127">
        <v>96</v>
      </c>
      <c r="G67" s="147">
        <v>201</v>
      </c>
      <c r="H67" s="147">
        <v>72005763</v>
      </c>
      <c r="I67" s="147">
        <v>14</v>
      </c>
      <c r="J67" s="147">
        <v>2158</v>
      </c>
      <c r="K67" s="147">
        <v>99</v>
      </c>
    </row>
    <row r="68" spans="2:11" ht="15" customHeight="1" x14ac:dyDescent="0.2">
      <c r="B68" s="567" t="s">
        <v>379</v>
      </c>
      <c r="C68" s="567"/>
      <c r="D68" s="567"/>
      <c r="E68" s="127">
        <v>190126</v>
      </c>
      <c r="F68" s="127">
        <v>56527</v>
      </c>
      <c r="G68" s="147">
        <v>205</v>
      </c>
      <c r="H68" s="147">
        <v>72005722</v>
      </c>
      <c r="I68" s="147">
        <v>14</v>
      </c>
      <c r="J68" s="147">
        <v>2140</v>
      </c>
      <c r="K68" s="147">
        <v>247</v>
      </c>
    </row>
    <row r="69" spans="2:11" ht="15" customHeight="1" x14ac:dyDescent="0.2">
      <c r="B69" s="567" t="s">
        <v>380</v>
      </c>
      <c r="C69" s="567"/>
      <c r="D69" s="567"/>
      <c r="E69" s="127">
        <v>173259</v>
      </c>
      <c r="F69" s="127">
        <v>40320</v>
      </c>
      <c r="G69" s="147">
        <v>205</v>
      </c>
      <c r="H69" s="147">
        <v>72005722</v>
      </c>
      <c r="I69" s="147">
        <v>14</v>
      </c>
      <c r="J69" s="147">
        <v>2154</v>
      </c>
      <c r="K69" s="147">
        <v>668</v>
      </c>
    </row>
    <row r="70" spans="2:11" ht="15" customHeight="1" x14ac:dyDescent="0.2">
      <c r="B70" s="567" t="s">
        <v>381</v>
      </c>
      <c r="C70" s="567"/>
      <c r="D70" s="567"/>
      <c r="E70" s="127">
        <v>86530</v>
      </c>
      <c r="F70" s="127">
        <v>43132</v>
      </c>
      <c r="G70" s="147">
        <v>205</v>
      </c>
      <c r="H70" s="147">
        <v>72005723</v>
      </c>
      <c r="I70" s="147">
        <v>14</v>
      </c>
      <c r="J70" s="147">
        <v>2153</v>
      </c>
      <c r="K70" s="147">
        <v>205</v>
      </c>
    </row>
    <row r="71" spans="2:11" ht="15" customHeight="1" x14ac:dyDescent="0.2">
      <c r="B71" s="567" t="s">
        <v>382</v>
      </c>
      <c r="C71" s="567"/>
      <c r="D71" s="567"/>
      <c r="E71" s="127">
        <v>45470</v>
      </c>
      <c r="F71" s="127">
        <v>17134</v>
      </c>
      <c r="G71" s="147">
        <v>205</v>
      </c>
      <c r="H71" s="147">
        <v>72005723</v>
      </c>
      <c r="I71" s="147">
        <v>14</v>
      </c>
      <c r="J71" s="147">
        <v>2160</v>
      </c>
      <c r="K71" s="147">
        <v>64</v>
      </c>
    </row>
    <row r="72" spans="2:11" ht="15" customHeight="1" x14ac:dyDescent="0.2">
      <c r="B72" s="567" t="s">
        <v>383</v>
      </c>
      <c r="C72" s="567"/>
      <c r="D72" s="567"/>
      <c r="E72" s="127">
        <v>32889</v>
      </c>
      <c r="F72" s="127">
        <v>16045</v>
      </c>
      <c r="G72" s="147">
        <v>205</v>
      </c>
      <c r="H72" s="147">
        <v>72005724</v>
      </c>
      <c r="I72" s="147">
        <v>14</v>
      </c>
      <c r="J72" s="147">
        <v>2155</v>
      </c>
      <c r="K72" s="147">
        <v>418</v>
      </c>
    </row>
    <row r="73" spans="2:11" ht="15" customHeight="1" x14ac:dyDescent="0.2">
      <c r="B73" s="567" t="s">
        <v>384</v>
      </c>
      <c r="C73" s="567"/>
      <c r="D73" s="567"/>
      <c r="E73" s="127">
        <v>2837</v>
      </c>
      <c r="F73" s="127">
        <v>2449</v>
      </c>
      <c r="G73" s="147">
        <v>205</v>
      </c>
      <c r="H73" s="147">
        <v>72005725</v>
      </c>
      <c r="I73" s="147">
        <v>14</v>
      </c>
      <c r="J73" s="147">
        <v>2152</v>
      </c>
      <c r="K73" s="147">
        <v>495</v>
      </c>
    </row>
    <row r="74" spans="2:11" ht="15" customHeight="1" x14ac:dyDescent="0.2">
      <c r="B74" s="567" t="s">
        <v>385</v>
      </c>
      <c r="C74" s="567"/>
      <c r="D74" s="567"/>
      <c r="E74" s="127">
        <v>86599</v>
      </c>
      <c r="F74" s="127">
        <v>32805</v>
      </c>
      <c r="G74" s="147">
        <v>205</v>
      </c>
      <c r="H74" s="147">
        <v>72005726</v>
      </c>
      <c r="I74" s="147">
        <v>15</v>
      </c>
      <c r="J74" s="147">
        <v>2156</v>
      </c>
      <c r="K74" s="147">
        <v>1017</v>
      </c>
    </row>
    <row r="75" spans="2:11" ht="15" customHeight="1" x14ac:dyDescent="0.2">
      <c r="B75" s="567" t="s">
        <v>386</v>
      </c>
      <c r="C75" s="567"/>
      <c r="D75" s="567"/>
      <c r="E75" s="127">
        <v>13235</v>
      </c>
      <c r="F75" s="127">
        <v>7876</v>
      </c>
      <c r="G75" s="147">
        <v>205</v>
      </c>
      <c r="H75" s="147">
        <v>72005727</v>
      </c>
      <c r="I75" s="147">
        <v>14</v>
      </c>
      <c r="J75" s="147">
        <v>2151</v>
      </c>
      <c r="K75" s="147">
        <v>204</v>
      </c>
    </row>
    <row r="76" spans="2:11" ht="15" customHeight="1" x14ac:dyDescent="0.2">
      <c r="B76" s="567" t="s">
        <v>387</v>
      </c>
      <c r="C76" s="567"/>
      <c r="D76" s="567"/>
      <c r="E76" s="127">
        <v>1214034</v>
      </c>
      <c r="F76" s="127">
        <v>152957</v>
      </c>
      <c r="G76" s="147">
        <v>205</v>
      </c>
      <c r="H76" s="147">
        <v>72005727</v>
      </c>
      <c r="I76" s="147">
        <v>14</v>
      </c>
      <c r="J76" s="147">
        <v>2161</v>
      </c>
      <c r="K76" s="147">
        <v>62</v>
      </c>
    </row>
    <row r="77" spans="2:11" ht="15" customHeight="1" x14ac:dyDescent="0.2">
      <c r="B77" s="543" t="s">
        <v>388</v>
      </c>
      <c r="C77" s="543"/>
      <c r="D77" s="543"/>
      <c r="E77" s="151">
        <f>K122</f>
        <v>42146</v>
      </c>
      <c r="F77" s="151">
        <v>17484</v>
      </c>
      <c r="G77" s="147">
        <v>205</v>
      </c>
      <c r="H77" s="147">
        <v>72005727</v>
      </c>
      <c r="I77" s="147">
        <v>14</v>
      </c>
      <c r="J77" s="147">
        <v>2195</v>
      </c>
      <c r="K77" s="147">
        <v>62</v>
      </c>
    </row>
    <row r="78" spans="2:11" ht="15" customHeight="1" x14ac:dyDescent="0.2">
      <c r="B78" s="119" t="s">
        <v>389</v>
      </c>
      <c r="C78" s="119"/>
      <c r="D78" s="119"/>
      <c r="E78" s="152">
        <f t="shared" ref="E78:F78" si="0">SUM(E76:E77)</f>
        <v>1256180</v>
      </c>
      <c r="F78" s="152">
        <f t="shared" si="0"/>
        <v>170441</v>
      </c>
      <c r="G78" s="147">
        <v>205</v>
      </c>
      <c r="H78" s="147">
        <v>72005763</v>
      </c>
      <c r="I78" s="147">
        <v>14</v>
      </c>
      <c r="J78" s="147">
        <v>2158</v>
      </c>
      <c r="K78" s="147">
        <v>82</v>
      </c>
    </row>
    <row r="79" spans="2:11" ht="15" customHeight="1" x14ac:dyDescent="0.2">
      <c r="G79" s="147">
        <v>207</v>
      </c>
      <c r="H79" s="147">
        <v>72005722</v>
      </c>
      <c r="I79" s="147">
        <v>14</v>
      </c>
      <c r="J79" s="147">
        <v>2140</v>
      </c>
      <c r="K79" s="147">
        <v>131</v>
      </c>
    </row>
    <row r="80" spans="2:11" ht="15" customHeight="1" x14ac:dyDescent="0.2">
      <c r="G80" s="147">
        <v>207</v>
      </c>
      <c r="H80" s="147">
        <v>72005722</v>
      </c>
      <c r="I80" s="147">
        <v>14</v>
      </c>
      <c r="J80" s="147">
        <v>2154</v>
      </c>
      <c r="K80" s="147">
        <v>433</v>
      </c>
    </row>
    <row r="81" spans="2:11" ht="15" customHeight="1" x14ac:dyDescent="0.2">
      <c r="G81" s="147">
        <v>207</v>
      </c>
      <c r="H81" s="147">
        <v>72005723</v>
      </c>
      <c r="I81" s="147">
        <v>14</v>
      </c>
      <c r="J81" s="147">
        <v>2153</v>
      </c>
      <c r="K81" s="147">
        <v>191</v>
      </c>
    </row>
    <row r="82" spans="2:11" ht="15" customHeight="1" x14ac:dyDescent="0.2">
      <c r="B82" s="119" t="s">
        <v>390</v>
      </c>
      <c r="C82" s="120" t="s">
        <v>423</v>
      </c>
      <c r="G82" s="147">
        <v>207</v>
      </c>
      <c r="H82" s="147">
        <v>72005723</v>
      </c>
      <c r="I82" s="147">
        <v>14</v>
      </c>
      <c r="J82" s="147">
        <v>2160</v>
      </c>
      <c r="K82" s="147">
        <v>36</v>
      </c>
    </row>
    <row r="83" spans="2:11" ht="15" customHeight="1" x14ac:dyDescent="0.2">
      <c r="B83" s="120" t="s">
        <v>392</v>
      </c>
      <c r="C83" s="120" t="s">
        <v>393</v>
      </c>
      <c r="G83" s="147">
        <v>207</v>
      </c>
      <c r="H83" s="147">
        <v>72005724</v>
      </c>
      <c r="I83" s="147">
        <v>14</v>
      </c>
      <c r="J83" s="147">
        <v>2155</v>
      </c>
      <c r="K83" s="147">
        <v>313</v>
      </c>
    </row>
    <row r="84" spans="2:11" ht="15" customHeight="1" x14ac:dyDescent="0.2">
      <c r="B84" s="120" t="s">
        <v>394</v>
      </c>
      <c r="C84" s="150">
        <v>175186</v>
      </c>
      <c r="G84" s="147">
        <v>207</v>
      </c>
      <c r="H84" s="147">
        <v>72005725</v>
      </c>
      <c r="I84" s="147">
        <v>14</v>
      </c>
      <c r="J84" s="147">
        <v>2152</v>
      </c>
      <c r="K84" s="147">
        <v>352</v>
      </c>
    </row>
    <row r="85" spans="2:11" ht="15" customHeight="1" x14ac:dyDescent="0.2">
      <c r="B85" s="120" t="s">
        <v>395</v>
      </c>
      <c r="C85" s="150">
        <v>308921</v>
      </c>
      <c r="G85" s="147">
        <v>207</v>
      </c>
      <c r="H85" s="147">
        <v>72005726</v>
      </c>
      <c r="I85" s="147">
        <v>15</v>
      </c>
      <c r="J85" s="147">
        <v>2156</v>
      </c>
      <c r="K85" s="147">
        <v>604</v>
      </c>
    </row>
    <row r="86" spans="2:11" ht="15" customHeight="1" x14ac:dyDescent="0.2">
      <c r="B86" s="120" t="s">
        <v>396</v>
      </c>
      <c r="C86" s="150">
        <v>76716</v>
      </c>
      <c r="G86" s="147">
        <v>207</v>
      </c>
      <c r="H86" s="147">
        <v>72005727</v>
      </c>
      <c r="I86" s="147">
        <v>14</v>
      </c>
      <c r="J86" s="147">
        <v>2151</v>
      </c>
      <c r="K86" s="147">
        <v>166</v>
      </c>
    </row>
    <row r="87" spans="2:11" ht="15" customHeight="1" x14ac:dyDescent="0.2">
      <c r="B87" s="120" t="s">
        <v>397</v>
      </c>
      <c r="C87" s="150">
        <v>169788</v>
      </c>
      <c r="G87" s="147">
        <v>207</v>
      </c>
      <c r="H87" s="147">
        <v>72005727</v>
      </c>
      <c r="I87" s="147">
        <v>14</v>
      </c>
      <c r="J87" s="147">
        <v>2161</v>
      </c>
      <c r="K87" s="147">
        <v>56</v>
      </c>
    </row>
    <row r="88" spans="2:11" ht="15" customHeight="1" x14ac:dyDescent="0.2">
      <c r="B88" s="120" t="s">
        <v>398</v>
      </c>
      <c r="C88" s="150">
        <v>261</v>
      </c>
      <c r="G88" s="147">
        <v>207</v>
      </c>
      <c r="H88" s="147">
        <v>72005727</v>
      </c>
      <c r="I88" s="147">
        <v>14</v>
      </c>
      <c r="J88" s="147">
        <v>2195</v>
      </c>
      <c r="K88" s="147">
        <v>19</v>
      </c>
    </row>
    <row r="89" spans="2:11" ht="15" customHeight="1" x14ac:dyDescent="0.2">
      <c r="B89" s="120" t="s">
        <v>399</v>
      </c>
      <c r="C89" s="150">
        <v>150132</v>
      </c>
      <c r="G89" s="147">
        <v>207</v>
      </c>
      <c r="H89" s="147">
        <v>72005763</v>
      </c>
      <c r="I89" s="147">
        <v>14</v>
      </c>
      <c r="J89" s="147">
        <v>2158</v>
      </c>
      <c r="K89" s="147">
        <v>75</v>
      </c>
    </row>
    <row r="90" spans="2:11" ht="15" customHeight="1" x14ac:dyDescent="0.2">
      <c r="B90" s="120" t="s">
        <v>400</v>
      </c>
      <c r="C90" s="150">
        <v>28033</v>
      </c>
      <c r="G90" s="147">
        <v>209</v>
      </c>
      <c r="H90" s="147">
        <v>72005722</v>
      </c>
      <c r="I90" s="147">
        <v>14</v>
      </c>
      <c r="J90" s="147">
        <v>2140</v>
      </c>
      <c r="K90" s="147">
        <v>1</v>
      </c>
    </row>
    <row r="91" spans="2:11" ht="15" customHeight="1" x14ac:dyDescent="0.2">
      <c r="B91" s="120" t="s">
        <v>401</v>
      </c>
      <c r="C91" s="150">
        <v>10255</v>
      </c>
      <c r="G91" s="147">
        <v>209</v>
      </c>
      <c r="H91" s="147">
        <v>72005722</v>
      </c>
      <c r="I91" s="147">
        <v>14</v>
      </c>
      <c r="J91" s="147">
        <v>2154</v>
      </c>
      <c r="K91" s="147">
        <v>4</v>
      </c>
    </row>
    <row r="92" spans="2:11" ht="15" customHeight="1" x14ac:dyDescent="0.2">
      <c r="B92" s="120" t="s">
        <v>402</v>
      </c>
      <c r="C92" s="150">
        <v>3083</v>
      </c>
      <c r="G92" s="147">
        <v>209</v>
      </c>
      <c r="H92" s="147">
        <v>72005723</v>
      </c>
      <c r="I92" s="147">
        <v>14</v>
      </c>
      <c r="J92" s="147">
        <v>2153</v>
      </c>
      <c r="K92" s="147">
        <v>1</v>
      </c>
    </row>
    <row r="93" spans="2:11" ht="15" customHeight="1" x14ac:dyDescent="0.2">
      <c r="B93" s="120" t="s">
        <v>129</v>
      </c>
      <c r="C93" s="150"/>
      <c r="G93" s="147">
        <v>211</v>
      </c>
      <c r="H93" s="147">
        <v>72005722</v>
      </c>
      <c r="I93" s="147">
        <v>14</v>
      </c>
      <c r="J93" s="147">
        <v>2140</v>
      </c>
      <c r="K93" s="147">
        <v>576</v>
      </c>
    </row>
    <row r="94" spans="2:11" ht="15" customHeight="1" x14ac:dyDescent="0.2">
      <c r="B94" s="120" t="s">
        <v>175</v>
      </c>
      <c r="C94" s="150">
        <v>188500</v>
      </c>
      <c r="G94" s="147">
        <v>211</v>
      </c>
      <c r="H94" s="147">
        <v>72005722</v>
      </c>
      <c r="I94" s="147">
        <v>14</v>
      </c>
      <c r="J94" s="147">
        <v>2154</v>
      </c>
      <c r="K94" s="147">
        <v>1667</v>
      </c>
    </row>
    <row r="95" spans="2:11" ht="15" customHeight="1" x14ac:dyDescent="0.2">
      <c r="B95" s="120" t="s">
        <v>176</v>
      </c>
      <c r="C95" s="150">
        <v>94853</v>
      </c>
      <c r="G95" s="147">
        <v>211</v>
      </c>
      <c r="H95" s="147">
        <v>72005723</v>
      </c>
      <c r="I95" s="147">
        <v>14</v>
      </c>
      <c r="J95" s="147">
        <v>2153</v>
      </c>
      <c r="K95" s="147">
        <v>826</v>
      </c>
    </row>
    <row r="96" spans="2:11" ht="15" customHeight="1" x14ac:dyDescent="0.2">
      <c r="B96" s="120" t="s">
        <v>178</v>
      </c>
      <c r="C96" s="150">
        <v>118909</v>
      </c>
      <c r="G96" s="147">
        <v>211</v>
      </c>
      <c r="H96" s="147">
        <v>72005723</v>
      </c>
      <c r="I96" s="147">
        <v>14</v>
      </c>
      <c r="J96" s="147">
        <v>2160</v>
      </c>
      <c r="K96" s="147">
        <v>145</v>
      </c>
    </row>
    <row r="97" spans="2:11" ht="15" customHeight="1" x14ac:dyDescent="0.2">
      <c r="B97" s="120" t="s">
        <v>257</v>
      </c>
      <c r="C97" s="150">
        <v>64148</v>
      </c>
      <c r="G97" s="147">
        <v>211</v>
      </c>
      <c r="H97" s="147">
        <v>72005724</v>
      </c>
      <c r="I97" s="147">
        <v>14</v>
      </c>
      <c r="J97" s="147">
        <v>2155</v>
      </c>
      <c r="K97" s="147">
        <v>1052</v>
      </c>
    </row>
    <row r="98" spans="2:11" ht="15" customHeight="1" x14ac:dyDescent="0.2">
      <c r="B98" s="120" t="s">
        <v>259</v>
      </c>
      <c r="C98" s="150">
        <v>105555</v>
      </c>
      <c r="G98" s="147">
        <v>211</v>
      </c>
      <c r="H98" s="147">
        <v>72005725</v>
      </c>
      <c r="I98" s="147">
        <v>14</v>
      </c>
      <c r="J98" s="147">
        <v>2152</v>
      </c>
      <c r="K98" s="147">
        <v>1300</v>
      </c>
    </row>
    <row r="99" spans="2:11" ht="15" customHeight="1" x14ac:dyDescent="0.2">
      <c r="B99" s="120" t="s">
        <v>180</v>
      </c>
      <c r="C99" s="150">
        <v>120457</v>
      </c>
      <c r="G99" s="147">
        <v>211</v>
      </c>
      <c r="H99" s="147">
        <v>72005726</v>
      </c>
      <c r="I99" s="147">
        <v>15</v>
      </c>
      <c r="J99" s="147">
        <v>2156</v>
      </c>
      <c r="K99" s="147">
        <v>1890</v>
      </c>
    </row>
    <row r="100" spans="2:11" ht="15" customHeight="1" x14ac:dyDescent="0.2">
      <c r="B100" s="120" t="s">
        <v>182</v>
      </c>
      <c r="C100" s="150">
        <v>124685</v>
      </c>
      <c r="G100" s="147">
        <v>211</v>
      </c>
      <c r="H100" s="147">
        <v>72005727</v>
      </c>
      <c r="I100" s="147">
        <v>14</v>
      </c>
      <c r="J100" s="147">
        <v>2151</v>
      </c>
      <c r="K100" s="147">
        <v>758</v>
      </c>
    </row>
    <row r="101" spans="2:11" ht="15" customHeight="1" x14ac:dyDescent="0.2">
      <c r="B101" s="120" t="s">
        <v>188</v>
      </c>
      <c r="C101" s="150">
        <v>116519</v>
      </c>
      <c r="G101" s="147">
        <v>211</v>
      </c>
      <c r="H101" s="147">
        <v>72005727</v>
      </c>
      <c r="I101" s="147">
        <v>14</v>
      </c>
      <c r="J101" s="147">
        <v>2161</v>
      </c>
      <c r="K101" s="147">
        <v>188</v>
      </c>
    </row>
    <row r="102" spans="2:11" ht="15" customHeight="1" x14ac:dyDescent="0.2">
      <c r="B102" s="120" t="s">
        <v>190</v>
      </c>
      <c r="C102" s="150">
        <v>30985</v>
      </c>
      <c r="G102" s="147">
        <v>211</v>
      </c>
      <c r="H102" s="147">
        <v>72005727</v>
      </c>
      <c r="I102" s="147">
        <v>14</v>
      </c>
      <c r="J102" s="147">
        <v>2195</v>
      </c>
      <c r="K102" s="147">
        <v>85</v>
      </c>
    </row>
    <row r="103" spans="2:11" ht="15" customHeight="1" x14ac:dyDescent="0.2">
      <c r="B103" s="120" t="s">
        <v>267</v>
      </c>
      <c r="C103" s="150">
        <v>52489</v>
      </c>
      <c r="G103" s="147">
        <v>211</v>
      </c>
      <c r="H103" s="147">
        <v>72005763</v>
      </c>
      <c r="I103" s="147">
        <v>14</v>
      </c>
      <c r="J103" s="147">
        <v>2158</v>
      </c>
      <c r="K103" s="147">
        <v>228</v>
      </c>
    </row>
    <row r="104" spans="2:11" ht="15" customHeight="1" x14ac:dyDescent="0.2">
      <c r="B104" s="120" t="s">
        <v>403</v>
      </c>
      <c r="C104" s="150">
        <v>109526</v>
      </c>
      <c r="G104" s="147">
        <v>213</v>
      </c>
      <c r="H104" s="147">
        <v>72005722</v>
      </c>
      <c r="I104" s="147">
        <v>14</v>
      </c>
      <c r="J104" s="147">
        <v>2140</v>
      </c>
      <c r="K104" s="147">
        <v>31</v>
      </c>
    </row>
    <row r="105" spans="2:11" ht="15" customHeight="1" x14ac:dyDescent="0.2">
      <c r="B105" s="120" t="s">
        <v>404</v>
      </c>
      <c r="C105" s="150">
        <v>8158</v>
      </c>
      <c r="G105" s="147">
        <v>213</v>
      </c>
      <c r="H105" s="147">
        <v>72005722</v>
      </c>
      <c r="I105" s="147">
        <v>14</v>
      </c>
      <c r="J105" s="147">
        <v>2154</v>
      </c>
      <c r="K105" s="147">
        <v>97</v>
      </c>
    </row>
    <row r="106" spans="2:11" ht="15" customHeight="1" x14ac:dyDescent="0.2">
      <c r="B106" s="120" t="s">
        <v>405</v>
      </c>
      <c r="C106" s="150">
        <v>215236</v>
      </c>
      <c r="G106" s="147">
        <v>213</v>
      </c>
      <c r="H106" s="147">
        <v>72005723</v>
      </c>
      <c r="I106" s="147">
        <v>14</v>
      </c>
      <c r="J106" s="147">
        <v>2153</v>
      </c>
      <c r="K106" s="147">
        <v>17</v>
      </c>
    </row>
    <row r="107" spans="2:11" ht="15" customHeight="1" x14ac:dyDescent="0.2">
      <c r="B107" s="120" t="s">
        <v>406</v>
      </c>
      <c r="C107" s="150">
        <v>13255</v>
      </c>
      <c r="G107" s="147">
        <v>213</v>
      </c>
      <c r="H107" s="147">
        <v>72005723</v>
      </c>
      <c r="I107" s="147">
        <v>14</v>
      </c>
      <c r="J107" s="147">
        <v>2160</v>
      </c>
      <c r="K107" s="147">
        <v>1</v>
      </c>
    </row>
    <row r="108" spans="2:11" ht="15" customHeight="1" x14ac:dyDescent="0.2">
      <c r="B108" s="120" t="s">
        <v>407</v>
      </c>
      <c r="C108" s="150">
        <v>2000281</v>
      </c>
      <c r="G108" s="147">
        <v>213</v>
      </c>
      <c r="H108" s="147">
        <v>72005724</v>
      </c>
      <c r="I108" s="147">
        <v>14</v>
      </c>
      <c r="J108" s="147">
        <v>2155</v>
      </c>
      <c r="K108" s="147">
        <v>15</v>
      </c>
    </row>
    <row r="109" spans="2:11" ht="15" customHeight="1" x14ac:dyDescent="0.2">
      <c r="B109" s="120" t="s">
        <v>408</v>
      </c>
      <c r="C109" s="150">
        <v>268389</v>
      </c>
      <c r="G109" s="147">
        <v>213</v>
      </c>
      <c r="H109" s="147">
        <v>72005725</v>
      </c>
      <c r="I109" s="147">
        <v>14</v>
      </c>
      <c r="J109" s="147">
        <v>2152</v>
      </c>
      <c r="K109" s="147">
        <v>38</v>
      </c>
    </row>
    <row r="110" spans="2:11" ht="15" customHeight="1" x14ac:dyDescent="0.2">
      <c r="B110" s="120" t="s">
        <v>409</v>
      </c>
      <c r="C110" s="150">
        <v>126692</v>
      </c>
      <c r="G110" s="147">
        <v>213</v>
      </c>
      <c r="H110" s="147">
        <v>72005726</v>
      </c>
      <c r="I110" s="147">
        <v>15</v>
      </c>
      <c r="J110" s="147">
        <v>2156</v>
      </c>
      <c r="K110" s="147">
        <v>52</v>
      </c>
    </row>
    <row r="111" spans="2:11" ht="15" customHeight="1" x14ac:dyDescent="0.2">
      <c r="B111" s="120" t="s">
        <v>410</v>
      </c>
      <c r="C111" s="150">
        <v>366396</v>
      </c>
      <c r="G111" s="147">
        <v>213</v>
      </c>
      <c r="H111" s="147">
        <v>72005727</v>
      </c>
      <c r="I111" s="147">
        <v>14</v>
      </c>
      <c r="J111" s="147">
        <v>2151</v>
      </c>
      <c r="K111" s="147">
        <v>58</v>
      </c>
    </row>
    <row r="112" spans="2:11" ht="15" customHeight="1" x14ac:dyDescent="0.2">
      <c r="B112" s="120" t="s">
        <v>411</v>
      </c>
      <c r="C112" s="150">
        <v>210391</v>
      </c>
      <c r="G112" s="147">
        <v>213</v>
      </c>
      <c r="H112" s="147">
        <v>72005727</v>
      </c>
      <c r="I112" s="147">
        <v>14</v>
      </c>
      <c r="J112" s="147">
        <v>2161</v>
      </c>
      <c r="K112" s="147">
        <v>4</v>
      </c>
    </row>
    <row r="113" spans="2:11" ht="15" customHeight="1" x14ac:dyDescent="0.2">
      <c r="B113" s="120" t="s">
        <v>412</v>
      </c>
      <c r="C113" s="150">
        <v>8165</v>
      </c>
      <c r="G113" s="147">
        <v>213</v>
      </c>
      <c r="H113" s="147">
        <v>72005727</v>
      </c>
      <c r="I113" s="147">
        <v>14</v>
      </c>
      <c r="J113" s="147">
        <v>2195</v>
      </c>
      <c r="K113" s="147">
        <v>23</v>
      </c>
    </row>
    <row r="114" spans="2:11" ht="15" customHeight="1" x14ac:dyDescent="0.2">
      <c r="B114" s="120" t="s">
        <v>413</v>
      </c>
      <c r="C114" s="150">
        <v>312488</v>
      </c>
      <c r="G114" s="147">
        <v>213</v>
      </c>
      <c r="H114" s="147">
        <v>72005763</v>
      </c>
      <c r="I114" s="147">
        <v>14</v>
      </c>
      <c r="J114" s="147">
        <v>2158</v>
      </c>
      <c r="K114" s="147">
        <v>5</v>
      </c>
    </row>
    <row r="115" spans="2:11" ht="15" customHeight="1" x14ac:dyDescent="0.2">
      <c r="B115" s="120" t="s">
        <v>414</v>
      </c>
      <c r="C115" s="150">
        <v>45229</v>
      </c>
      <c r="G115" s="147">
        <v>400</v>
      </c>
      <c r="H115" s="147">
        <v>72005722</v>
      </c>
      <c r="I115" s="147">
        <v>14</v>
      </c>
      <c r="J115" s="147">
        <v>2140</v>
      </c>
      <c r="K115" s="147">
        <v>4</v>
      </c>
    </row>
    <row r="116" spans="2:11" ht="15" customHeight="1" x14ac:dyDescent="0.2">
      <c r="B116" s="119" t="s">
        <v>415</v>
      </c>
      <c r="C116" s="152">
        <f>SUM(C84:C115)</f>
        <v>5623681</v>
      </c>
      <c r="G116" s="147">
        <v>400</v>
      </c>
      <c r="H116" s="147">
        <v>72005722</v>
      </c>
      <c r="I116" s="147">
        <v>14</v>
      </c>
      <c r="J116" s="147">
        <v>2154</v>
      </c>
      <c r="K116" s="147">
        <v>14</v>
      </c>
    </row>
    <row r="117" spans="2:11" ht="15" customHeight="1" x14ac:dyDescent="0.2">
      <c r="G117" s="147">
        <v>400</v>
      </c>
      <c r="H117" s="147">
        <v>72005723</v>
      </c>
      <c r="I117" s="147">
        <v>14</v>
      </c>
      <c r="J117" s="147">
        <v>2153</v>
      </c>
      <c r="K117" s="147">
        <v>3</v>
      </c>
    </row>
    <row r="118" spans="2:11" ht="15" customHeight="1" x14ac:dyDescent="0.2">
      <c r="G118" s="147">
        <v>400</v>
      </c>
      <c r="H118" s="147">
        <v>72005724</v>
      </c>
      <c r="I118" s="147">
        <v>14</v>
      </c>
      <c r="J118" s="147">
        <v>2155</v>
      </c>
      <c r="K118" s="147">
        <v>8</v>
      </c>
    </row>
    <row r="119" spans="2:11" ht="15" customHeight="1" x14ac:dyDescent="0.2">
      <c r="G119" s="147">
        <v>400</v>
      </c>
      <c r="H119" s="147">
        <v>72005725</v>
      </c>
      <c r="I119" s="147">
        <v>14</v>
      </c>
      <c r="J119" s="147">
        <v>2152</v>
      </c>
      <c r="K119" s="147">
        <v>12</v>
      </c>
    </row>
    <row r="120" spans="2:11" ht="15" customHeight="1" x14ac:dyDescent="0.2">
      <c r="G120" s="147">
        <v>400</v>
      </c>
      <c r="H120" s="147">
        <v>72005727</v>
      </c>
      <c r="I120" s="147">
        <v>14</v>
      </c>
      <c r="J120" s="147">
        <v>2151</v>
      </c>
      <c r="K120" s="147">
        <v>11</v>
      </c>
    </row>
    <row r="121" spans="2:11" ht="15" customHeight="1" x14ac:dyDescent="0.2">
      <c r="G121" s="147">
        <v>400</v>
      </c>
      <c r="H121" s="147">
        <v>72005727</v>
      </c>
      <c r="I121" s="147">
        <v>14</v>
      </c>
      <c r="J121" s="147">
        <v>2195</v>
      </c>
      <c r="K121" s="147">
        <v>3</v>
      </c>
    </row>
    <row r="122" spans="2:11" ht="15" customHeight="1" x14ac:dyDescent="0.2">
      <c r="K122" s="120">
        <f>SUM(K45:K121)</f>
        <v>42146</v>
      </c>
    </row>
  </sheetData>
  <mergeCells count="56">
    <mergeCell ref="B76:D76"/>
    <mergeCell ref="B77:D77"/>
    <mergeCell ref="B70:D70"/>
    <mergeCell ref="B71:D71"/>
    <mergeCell ref="B72:D72"/>
    <mergeCell ref="B73:D73"/>
    <mergeCell ref="B74:D74"/>
    <mergeCell ref="B75:D75"/>
    <mergeCell ref="B69:D69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C45"/>
    <mergeCell ref="D29:J29"/>
    <mergeCell ref="D30:J30"/>
    <mergeCell ref="D31:J31"/>
    <mergeCell ref="D32:J32"/>
    <mergeCell ref="D33:J33"/>
    <mergeCell ref="D34:J34"/>
    <mergeCell ref="D36:J36"/>
    <mergeCell ref="D37:J37"/>
    <mergeCell ref="D38:J38"/>
    <mergeCell ref="D39:J39"/>
    <mergeCell ref="E44:F44"/>
    <mergeCell ref="M3:M5"/>
    <mergeCell ref="E4:E5"/>
    <mergeCell ref="F4:F5"/>
    <mergeCell ref="K4:L4"/>
    <mergeCell ref="D26:J26"/>
    <mergeCell ref="D27:J27"/>
    <mergeCell ref="B3:B5"/>
    <mergeCell ref="C3:C5"/>
    <mergeCell ref="D3:D5"/>
    <mergeCell ref="E3:H3"/>
    <mergeCell ref="I3:I5"/>
    <mergeCell ref="J3:L3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N182"/>
  <sheetViews>
    <sheetView workbookViewId="0">
      <selection activeCell="F62" sqref="F62:J62"/>
    </sheetView>
  </sheetViews>
  <sheetFormatPr defaultRowHeight="15" customHeight="1" x14ac:dyDescent="0.2"/>
  <cols>
    <col min="1" max="1" width="1.28515625" style="120" customWidth="1"/>
    <col min="2" max="2" width="44.42578125" style="120" customWidth="1"/>
    <col min="3" max="15" width="11.140625" style="120" customWidth="1"/>
    <col min="16" max="16384" width="9.140625" style="120"/>
  </cols>
  <sheetData>
    <row r="2" spans="2:14" ht="15" customHeight="1" x14ac:dyDescent="0.2">
      <c r="B2" s="119" t="s">
        <v>286</v>
      </c>
    </row>
    <row r="3" spans="2:14" ht="15" customHeight="1" x14ac:dyDescent="0.2">
      <c r="B3" s="574">
        <v>2015</v>
      </c>
      <c r="C3" s="564" t="s">
        <v>416</v>
      </c>
      <c r="D3" s="564" t="s">
        <v>288</v>
      </c>
      <c r="E3" s="564" t="s">
        <v>289</v>
      </c>
      <c r="F3" s="564"/>
      <c r="G3" s="564"/>
      <c r="H3" s="564"/>
      <c r="I3" s="564" t="s">
        <v>290</v>
      </c>
      <c r="J3" s="565" t="s">
        <v>291</v>
      </c>
      <c r="K3" s="565"/>
      <c r="L3" s="565"/>
      <c r="M3" s="566" t="s">
        <v>292</v>
      </c>
    </row>
    <row r="4" spans="2:14" ht="15" customHeight="1" x14ac:dyDescent="0.2">
      <c r="B4" s="575"/>
      <c r="C4" s="564"/>
      <c r="D4" s="564"/>
      <c r="E4" s="564" t="s">
        <v>293</v>
      </c>
      <c r="F4" s="564" t="s">
        <v>294</v>
      </c>
      <c r="G4" s="122" t="s">
        <v>295</v>
      </c>
      <c r="H4" s="122" t="s">
        <v>296</v>
      </c>
      <c r="I4" s="564"/>
      <c r="J4" s="122" t="s">
        <v>297</v>
      </c>
      <c r="K4" s="566" t="s">
        <v>298</v>
      </c>
      <c r="L4" s="566"/>
      <c r="M4" s="566"/>
      <c r="N4" s="120" t="s">
        <v>299</v>
      </c>
    </row>
    <row r="5" spans="2:14" ht="15" customHeight="1" x14ac:dyDescent="0.2">
      <c r="B5" s="576"/>
      <c r="C5" s="564" t="s">
        <v>417</v>
      </c>
      <c r="D5" s="564"/>
      <c r="E5" s="564"/>
      <c r="F5" s="564"/>
      <c r="G5" s="122" t="s">
        <v>300</v>
      </c>
      <c r="H5" s="122" t="s">
        <v>300</v>
      </c>
      <c r="I5" s="564"/>
      <c r="J5" s="123" t="s">
        <v>301</v>
      </c>
      <c r="K5" s="123" t="s">
        <v>302</v>
      </c>
      <c r="L5" s="123" t="s">
        <v>303</v>
      </c>
      <c r="M5" s="566"/>
      <c r="N5" s="120" t="s">
        <v>304</v>
      </c>
    </row>
    <row r="6" spans="2:14" ht="15" customHeight="1" x14ac:dyDescent="0.2">
      <c r="B6" s="124" t="s">
        <v>305</v>
      </c>
      <c r="C6" s="125">
        <v>86</v>
      </c>
      <c r="D6" s="126">
        <v>4.7703924279485301</v>
      </c>
      <c r="E6" s="126">
        <v>260.79069767441899</v>
      </c>
      <c r="F6" s="126">
        <v>85.326231691078604</v>
      </c>
      <c r="G6" s="126">
        <v>86.205602214610806</v>
      </c>
      <c r="H6" s="126">
        <v>81.556717618664507</v>
      </c>
      <c r="I6" s="126">
        <v>4701.5</v>
      </c>
      <c r="J6" s="125">
        <v>4460</v>
      </c>
      <c r="K6" s="125">
        <v>4328</v>
      </c>
      <c r="L6" s="125">
        <v>161</v>
      </c>
      <c r="M6" s="126">
        <v>34.204376460590602</v>
      </c>
      <c r="N6" s="127">
        <v>3714</v>
      </c>
    </row>
    <row r="7" spans="2:14" ht="15" customHeight="1" x14ac:dyDescent="0.2">
      <c r="B7" s="124" t="s">
        <v>306</v>
      </c>
      <c r="C7" s="125">
        <v>113</v>
      </c>
      <c r="D7" s="126">
        <v>10.040600176522499</v>
      </c>
      <c r="E7" s="126">
        <v>251.68141592920401</v>
      </c>
      <c r="F7" s="126">
        <v>73.5510900768097</v>
      </c>
      <c r="G7" s="126">
        <v>75.760981833647307</v>
      </c>
      <c r="H7" s="126">
        <v>60.897547399547697</v>
      </c>
      <c r="I7" s="126">
        <v>2832.5</v>
      </c>
      <c r="J7" s="125">
        <v>2567</v>
      </c>
      <c r="K7" s="125">
        <v>2282</v>
      </c>
      <c r="L7" s="125">
        <v>233</v>
      </c>
      <c r="M7" s="126">
        <v>82.186948853615505</v>
      </c>
      <c r="N7" s="127">
        <v>2247</v>
      </c>
    </row>
    <row r="8" spans="2:14" ht="15" customHeight="1" x14ac:dyDescent="0.2">
      <c r="B8" s="124" t="s">
        <v>307</v>
      </c>
      <c r="C8" s="125">
        <v>115</v>
      </c>
      <c r="D8" s="126">
        <v>43.469839513004999</v>
      </c>
      <c r="E8" s="126">
        <v>341.52173913043498</v>
      </c>
      <c r="F8" s="126">
        <v>96.102084760693003</v>
      </c>
      <c r="G8" s="126">
        <v>96.102084760693003</v>
      </c>
      <c r="H8" s="128"/>
      <c r="I8" s="126">
        <v>903.5</v>
      </c>
      <c r="J8" s="125">
        <v>279</v>
      </c>
      <c r="K8" s="125">
        <v>783</v>
      </c>
      <c r="L8" s="125">
        <v>17</v>
      </c>
      <c r="M8" s="126">
        <v>18.743109151047399</v>
      </c>
      <c r="N8" s="127">
        <v>808</v>
      </c>
    </row>
    <row r="9" spans="2:14" ht="15" customHeight="1" x14ac:dyDescent="0.2">
      <c r="B9" s="124" t="s">
        <v>308</v>
      </c>
      <c r="C9" s="125">
        <v>72</v>
      </c>
      <c r="D9" s="126">
        <v>9.2716525314829106</v>
      </c>
      <c r="E9" s="126">
        <v>250.527777777778</v>
      </c>
      <c r="F9" s="126">
        <v>78.0460366908965</v>
      </c>
      <c r="G9" s="126">
        <v>72.857072034108398</v>
      </c>
      <c r="H9" s="126">
        <v>113.634818089085</v>
      </c>
      <c r="I9" s="126">
        <v>1945.5</v>
      </c>
      <c r="J9" s="125">
        <v>1698</v>
      </c>
      <c r="K9" s="125">
        <v>1442</v>
      </c>
      <c r="L9" s="125">
        <v>71</v>
      </c>
      <c r="M9" s="126">
        <v>36.503856041131101</v>
      </c>
      <c r="N9" s="127">
        <v>1669</v>
      </c>
    </row>
    <row r="10" spans="2:14" ht="15" customHeight="1" x14ac:dyDescent="0.2">
      <c r="B10" s="124" t="s">
        <v>309</v>
      </c>
      <c r="C10" s="125">
        <v>40</v>
      </c>
      <c r="D10" s="126">
        <v>8.0751761942051701</v>
      </c>
      <c r="E10" s="126">
        <v>257.8</v>
      </c>
      <c r="F10" s="126">
        <v>76.697657121606497</v>
      </c>
      <c r="G10" s="126">
        <v>76.697657121606497</v>
      </c>
      <c r="H10" s="128"/>
      <c r="I10" s="126">
        <v>1277</v>
      </c>
      <c r="J10" s="125">
        <v>1270</v>
      </c>
      <c r="K10" s="125">
        <v>1261</v>
      </c>
      <c r="L10" s="125">
        <v>0</v>
      </c>
      <c r="M10" s="126">
        <v>0</v>
      </c>
      <c r="N10" s="127">
        <v>1030</v>
      </c>
    </row>
    <row r="11" spans="2:14" ht="15" customHeight="1" x14ac:dyDescent="0.2">
      <c r="B11" s="124" t="s">
        <v>310</v>
      </c>
      <c r="C11" s="125">
        <v>93</v>
      </c>
      <c r="D11" s="126">
        <v>6.0050793650793697</v>
      </c>
      <c r="E11" s="126">
        <v>254.24731182795699</v>
      </c>
      <c r="F11" s="126">
        <v>78.240296482578302</v>
      </c>
      <c r="G11" s="126">
        <v>75.181667884193899</v>
      </c>
      <c r="H11" s="126">
        <v>97.127255460588799</v>
      </c>
      <c r="I11" s="126">
        <v>3937.5</v>
      </c>
      <c r="J11" s="125">
        <v>3702</v>
      </c>
      <c r="K11" s="125">
        <v>3477</v>
      </c>
      <c r="L11" s="125">
        <v>45</v>
      </c>
      <c r="M11" s="126">
        <v>11.4213197969543</v>
      </c>
      <c r="N11" s="127">
        <v>3519</v>
      </c>
    </row>
    <row r="12" spans="2:14" ht="15" customHeight="1" x14ac:dyDescent="0.2">
      <c r="B12" s="124" t="s">
        <v>311</v>
      </c>
      <c r="C12" s="125">
        <v>56</v>
      </c>
      <c r="D12" s="126">
        <v>6.8521985815602804</v>
      </c>
      <c r="E12" s="126">
        <v>215.66071428571399</v>
      </c>
      <c r="F12" s="126">
        <v>68.339746491625206</v>
      </c>
      <c r="G12" s="126">
        <v>69.644938233237497</v>
      </c>
      <c r="H12" s="126">
        <v>64.840658196209105</v>
      </c>
      <c r="I12" s="126">
        <v>1762.5</v>
      </c>
      <c r="J12" s="125">
        <v>1677</v>
      </c>
      <c r="K12" s="125">
        <v>1607</v>
      </c>
      <c r="L12" s="125">
        <v>19</v>
      </c>
      <c r="M12" s="126">
        <v>10.795454545454501</v>
      </c>
      <c r="N12" s="127">
        <v>1509</v>
      </c>
    </row>
    <row r="13" spans="2:14" ht="15" customHeight="1" x14ac:dyDescent="0.2">
      <c r="B13" s="124" t="s">
        <v>312</v>
      </c>
      <c r="C13" s="125">
        <v>75</v>
      </c>
      <c r="D13" s="126">
        <v>7.7483501979762401</v>
      </c>
      <c r="E13" s="126">
        <v>234.82666666666699</v>
      </c>
      <c r="F13" s="126">
        <v>80.306415576125104</v>
      </c>
      <c r="G13" s="126">
        <v>78.571056062581505</v>
      </c>
      <c r="H13" s="126">
        <v>92.380261248185803</v>
      </c>
      <c r="I13" s="126">
        <v>2273</v>
      </c>
      <c r="J13" s="125">
        <v>2226</v>
      </c>
      <c r="K13" s="125">
        <v>1899</v>
      </c>
      <c r="L13" s="125">
        <v>3</v>
      </c>
      <c r="M13" s="126">
        <v>1.3215859030837001</v>
      </c>
      <c r="N13" s="127">
        <v>2005</v>
      </c>
    </row>
    <row r="14" spans="2:14" ht="15" customHeight="1" x14ac:dyDescent="0.2">
      <c r="B14" s="124" t="s">
        <v>313</v>
      </c>
      <c r="C14" s="125">
        <v>32</v>
      </c>
      <c r="D14" s="126">
        <v>12.242957746478901</v>
      </c>
      <c r="E14" s="126">
        <v>325.96875</v>
      </c>
      <c r="F14" s="126">
        <v>90.515446025685506</v>
      </c>
      <c r="G14" s="126">
        <v>88.967598058507207</v>
      </c>
      <c r="H14" s="126">
        <v>93.540117918482395</v>
      </c>
      <c r="I14" s="126">
        <v>852</v>
      </c>
      <c r="J14" s="125">
        <v>672</v>
      </c>
      <c r="K14" s="125">
        <v>606</v>
      </c>
      <c r="L14" s="125">
        <v>21</v>
      </c>
      <c r="M14" s="126">
        <v>24.590163934426201</v>
      </c>
      <c r="N14" s="127">
        <v>762</v>
      </c>
    </row>
    <row r="15" spans="2:14" ht="15" customHeight="1" x14ac:dyDescent="0.2">
      <c r="B15" s="124" t="s">
        <v>314</v>
      </c>
      <c r="C15" s="125">
        <v>65</v>
      </c>
      <c r="D15" s="126">
        <v>4.2832600041902396</v>
      </c>
      <c r="E15" s="126">
        <v>157.26153846153801</v>
      </c>
      <c r="F15" s="126">
        <v>48.734207389749699</v>
      </c>
      <c r="G15" s="126">
        <v>46.502690238278198</v>
      </c>
      <c r="H15" s="126">
        <v>78.561643835616394</v>
      </c>
      <c r="I15" s="126">
        <v>2386.5</v>
      </c>
      <c r="J15" s="125">
        <v>2377</v>
      </c>
      <c r="K15" s="125">
        <v>2381</v>
      </c>
      <c r="L15" s="125">
        <v>0</v>
      </c>
      <c r="M15" s="126">
        <v>0</v>
      </c>
      <c r="N15" s="127">
        <v>2170</v>
      </c>
    </row>
    <row r="16" spans="2:14" ht="15" customHeight="1" x14ac:dyDescent="0.2">
      <c r="B16" s="124" t="s">
        <v>418</v>
      </c>
      <c r="C16" s="125">
        <v>21</v>
      </c>
      <c r="D16" s="126">
        <v>4.1333333333333302</v>
      </c>
      <c r="E16" s="126">
        <v>98.904761904761898</v>
      </c>
      <c r="F16" s="126">
        <v>55.224674288753</v>
      </c>
      <c r="G16" s="126">
        <v>55.224674288753</v>
      </c>
      <c r="H16" s="126"/>
      <c r="I16" s="126">
        <v>502.5</v>
      </c>
      <c r="J16" s="125">
        <v>500</v>
      </c>
      <c r="K16" s="125">
        <v>501</v>
      </c>
      <c r="L16" s="125">
        <v>0</v>
      </c>
      <c r="M16" s="126">
        <v>0</v>
      </c>
      <c r="N16" s="127">
        <v>379</v>
      </c>
    </row>
    <row r="17" spans="2:14" ht="15" customHeight="1" x14ac:dyDescent="0.2">
      <c r="B17" s="124" t="s">
        <v>317</v>
      </c>
      <c r="C17" s="125">
        <v>41</v>
      </c>
      <c r="D17" s="126">
        <v>6.5631377551020398</v>
      </c>
      <c r="E17" s="126">
        <v>251</v>
      </c>
      <c r="F17" s="126">
        <v>75.669117647058798</v>
      </c>
      <c r="G17" s="126">
        <v>72.282853792730194</v>
      </c>
      <c r="H17" s="126">
        <v>90.6088340628731</v>
      </c>
      <c r="I17" s="126">
        <v>1568</v>
      </c>
      <c r="J17" s="125">
        <v>1552</v>
      </c>
      <c r="K17" s="125">
        <v>1541</v>
      </c>
      <c r="L17" s="125">
        <v>5</v>
      </c>
      <c r="M17" s="126">
        <v>3.1969309462915598</v>
      </c>
      <c r="N17" s="127">
        <v>1372</v>
      </c>
    </row>
    <row r="18" spans="2:14" ht="15" customHeight="1" x14ac:dyDescent="0.2">
      <c r="B18" s="124" t="s">
        <v>318</v>
      </c>
      <c r="C18" s="125">
        <v>13</v>
      </c>
      <c r="D18" s="126">
        <v>4.5860749808722296</v>
      </c>
      <c r="E18" s="126">
        <v>230.538461538462</v>
      </c>
      <c r="F18" s="126">
        <v>63.161222339304501</v>
      </c>
      <c r="G18" s="128"/>
      <c r="H18" s="126">
        <v>63.161222339304501</v>
      </c>
      <c r="I18" s="126">
        <v>653.5</v>
      </c>
      <c r="J18" s="125">
        <v>413</v>
      </c>
      <c r="K18" s="125">
        <v>150</v>
      </c>
      <c r="L18" s="125">
        <v>195</v>
      </c>
      <c r="M18" s="126">
        <v>297.256097560976</v>
      </c>
      <c r="N18" s="127">
        <v>608</v>
      </c>
    </row>
    <row r="19" spans="2:14" ht="15" customHeight="1" x14ac:dyDescent="0.2">
      <c r="B19" s="124" t="s">
        <v>319</v>
      </c>
      <c r="C19" s="125">
        <v>18</v>
      </c>
      <c r="D19" s="126">
        <v>3.5729927007299298</v>
      </c>
      <c r="E19" s="126">
        <v>163.166666666667</v>
      </c>
      <c r="F19" s="126">
        <v>50.515995872033002</v>
      </c>
      <c r="G19" s="126">
        <v>50.515995872033002</v>
      </c>
      <c r="H19" s="128"/>
      <c r="I19" s="126">
        <v>822</v>
      </c>
      <c r="J19" s="125">
        <v>800</v>
      </c>
      <c r="K19" s="125">
        <v>799</v>
      </c>
      <c r="L19" s="125">
        <v>7</v>
      </c>
      <c r="M19" s="126">
        <v>8.5158150851581507</v>
      </c>
      <c r="N19" s="127">
        <v>248</v>
      </c>
    </row>
    <row r="20" spans="2:14" ht="15" customHeight="1" x14ac:dyDescent="0.2">
      <c r="B20" s="124" t="s">
        <v>320</v>
      </c>
      <c r="C20" s="125">
        <v>41</v>
      </c>
      <c r="D20" s="126">
        <v>5.1064564888792896</v>
      </c>
      <c r="E20" s="126">
        <v>288.39024390243901</v>
      </c>
      <c r="F20" s="126">
        <v>84.705208109463399</v>
      </c>
      <c r="G20" s="126">
        <v>83.040129712201093</v>
      </c>
      <c r="H20" s="126">
        <v>97.352216748768498</v>
      </c>
      <c r="I20" s="126">
        <v>2315.5</v>
      </c>
      <c r="J20" s="125">
        <v>2287</v>
      </c>
      <c r="K20" s="125">
        <v>2258</v>
      </c>
      <c r="L20" s="125">
        <v>1</v>
      </c>
      <c r="M20" s="126">
        <v>0.43196544276457899</v>
      </c>
      <c r="N20" s="127">
        <v>1706</v>
      </c>
    </row>
    <row r="21" spans="2:14" ht="15" customHeight="1" x14ac:dyDescent="0.2">
      <c r="B21" s="124" t="s">
        <v>321</v>
      </c>
      <c r="C21" s="125">
        <v>32</v>
      </c>
      <c r="D21" s="126">
        <v>11.3964757709251</v>
      </c>
      <c r="E21" s="126">
        <v>242.53125</v>
      </c>
      <c r="F21" s="126">
        <v>72.614146706586794</v>
      </c>
      <c r="G21" s="126">
        <v>72.614146706586794</v>
      </c>
      <c r="H21" s="128"/>
      <c r="I21" s="126">
        <v>681</v>
      </c>
      <c r="J21" s="125">
        <v>203</v>
      </c>
      <c r="K21" s="125">
        <v>605</v>
      </c>
      <c r="L21" s="125">
        <v>0</v>
      </c>
      <c r="M21" s="126">
        <v>0</v>
      </c>
      <c r="N21" s="127">
        <v>659</v>
      </c>
    </row>
    <row r="22" spans="2:14" ht="15" customHeight="1" x14ac:dyDescent="0.2">
      <c r="B22" s="129" t="s">
        <v>322</v>
      </c>
      <c r="C22" s="130">
        <v>913</v>
      </c>
      <c r="D22" s="131">
        <v>8.6310485004027608</v>
      </c>
      <c r="E22" s="131">
        <v>252.31872946330799</v>
      </c>
      <c r="F22" s="131">
        <v>77.494979261068295</v>
      </c>
      <c r="G22" s="132">
        <v>76.891841004996294</v>
      </c>
      <c r="H22" s="132">
        <v>81.4109996471241</v>
      </c>
      <c r="I22" s="131">
        <v>26690.5</v>
      </c>
      <c r="J22" s="130">
        <v>26683</v>
      </c>
      <c r="K22" s="130">
        <v>25920</v>
      </c>
      <c r="L22" s="130">
        <v>778</v>
      </c>
      <c r="M22" s="132">
        <v>29.140759607461199</v>
      </c>
      <c r="N22" s="127">
        <v>21209</v>
      </c>
    </row>
    <row r="25" spans="2:14" ht="15" customHeight="1" x14ac:dyDescent="0.2">
      <c r="B25" s="134" t="s">
        <v>323</v>
      </c>
      <c r="C25" s="135"/>
      <c r="D25" s="136"/>
      <c r="E25" s="137"/>
      <c r="F25" s="137"/>
      <c r="G25" s="137"/>
      <c r="H25" s="137"/>
      <c r="I25" s="137"/>
      <c r="J25" s="137"/>
    </row>
    <row r="26" spans="2:14" ht="15" customHeight="1" x14ac:dyDescent="0.2">
      <c r="B26" s="134" t="s">
        <v>324</v>
      </c>
      <c r="C26" s="138" t="s">
        <v>325</v>
      </c>
      <c r="D26" s="560" t="s">
        <v>326</v>
      </c>
      <c r="E26" s="560"/>
      <c r="F26" s="560"/>
      <c r="G26" s="560"/>
      <c r="H26" s="560"/>
      <c r="I26" s="560"/>
      <c r="J26" s="560"/>
    </row>
    <row r="27" spans="2:14" ht="15" customHeight="1" x14ac:dyDescent="0.2">
      <c r="B27" s="134" t="s">
        <v>288</v>
      </c>
      <c r="C27" s="138" t="s">
        <v>325</v>
      </c>
      <c r="D27" s="560" t="s">
        <v>327</v>
      </c>
      <c r="E27" s="560"/>
      <c r="F27" s="560"/>
      <c r="G27" s="560"/>
      <c r="H27" s="560"/>
      <c r="I27" s="560"/>
      <c r="J27" s="560"/>
    </row>
    <row r="28" spans="2:14" ht="15" customHeight="1" x14ac:dyDescent="0.2">
      <c r="B28" s="134" t="s">
        <v>328</v>
      </c>
      <c r="C28" s="135"/>
      <c r="D28" s="139"/>
      <c r="E28" s="140"/>
      <c r="F28" s="140"/>
      <c r="G28" s="140"/>
      <c r="H28" s="140"/>
      <c r="I28" s="140"/>
      <c r="J28" s="140"/>
    </row>
    <row r="29" spans="2:14" ht="15" customHeight="1" x14ac:dyDescent="0.2">
      <c r="B29" s="141" t="s">
        <v>329</v>
      </c>
      <c r="C29" s="138" t="s">
        <v>325</v>
      </c>
      <c r="D29" s="560" t="s">
        <v>330</v>
      </c>
      <c r="E29" s="560"/>
      <c r="F29" s="560"/>
      <c r="G29" s="560"/>
      <c r="H29" s="560"/>
      <c r="I29" s="560"/>
      <c r="J29" s="560"/>
    </row>
    <row r="30" spans="2:14" ht="15" customHeight="1" x14ac:dyDescent="0.2">
      <c r="B30" s="141" t="s">
        <v>331</v>
      </c>
      <c r="C30" s="138" t="s">
        <v>325</v>
      </c>
      <c r="D30" s="560" t="s">
        <v>332</v>
      </c>
      <c r="E30" s="560"/>
      <c r="F30" s="560"/>
      <c r="G30" s="560"/>
      <c r="H30" s="560"/>
      <c r="I30" s="560"/>
      <c r="J30" s="560"/>
    </row>
    <row r="31" spans="2:14" ht="15" customHeight="1" x14ac:dyDescent="0.2">
      <c r="B31" s="136"/>
      <c r="C31" s="135"/>
      <c r="D31" s="560" t="s">
        <v>333</v>
      </c>
      <c r="E31" s="560"/>
      <c r="F31" s="560"/>
      <c r="G31" s="560"/>
      <c r="H31" s="560"/>
      <c r="I31" s="560"/>
      <c r="J31" s="560"/>
    </row>
    <row r="32" spans="2:14" ht="15" customHeight="1" x14ac:dyDescent="0.2">
      <c r="B32" s="136"/>
      <c r="C32" s="135"/>
      <c r="D32" s="560" t="s">
        <v>334</v>
      </c>
      <c r="E32" s="560"/>
      <c r="F32" s="560"/>
      <c r="G32" s="560"/>
      <c r="H32" s="560"/>
      <c r="I32" s="560"/>
      <c r="J32" s="560"/>
    </row>
    <row r="33" spans="2:11" ht="15" customHeight="1" x14ac:dyDescent="0.2">
      <c r="B33" s="134" t="s">
        <v>335</v>
      </c>
      <c r="C33" s="138" t="s">
        <v>325</v>
      </c>
      <c r="D33" s="560" t="s">
        <v>336</v>
      </c>
      <c r="E33" s="560"/>
      <c r="F33" s="560"/>
      <c r="G33" s="560"/>
      <c r="H33" s="560"/>
      <c r="I33" s="560"/>
      <c r="J33" s="560"/>
    </row>
    <row r="34" spans="2:11" ht="15" customHeight="1" x14ac:dyDescent="0.2">
      <c r="B34" s="134" t="s">
        <v>337</v>
      </c>
      <c r="C34" s="138" t="s">
        <v>325</v>
      </c>
      <c r="D34" s="560" t="s">
        <v>338</v>
      </c>
      <c r="E34" s="560"/>
      <c r="F34" s="560"/>
      <c r="G34" s="560"/>
      <c r="H34" s="560"/>
      <c r="I34" s="560"/>
      <c r="J34" s="560"/>
    </row>
    <row r="35" spans="2:11" ht="15" customHeight="1" x14ac:dyDescent="0.2">
      <c r="B35" s="134" t="s">
        <v>339</v>
      </c>
      <c r="C35" s="135"/>
      <c r="D35" s="139"/>
      <c r="E35" s="140"/>
      <c r="F35" s="140"/>
      <c r="G35" s="140"/>
      <c r="H35" s="140"/>
      <c r="I35" s="140"/>
      <c r="J35" s="140"/>
    </row>
    <row r="36" spans="2:11" ht="15" customHeight="1" x14ac:dyDescent="0.2">
      <c r="B36" s="141" t="s">
        <v>340</v>
      </c>
      <c r="C36" s="138" t="s">
        <v>325</v>
      </c>
      <c r="D36" s="560" t="s">
        <v>341</v>
      </c>
      <c r="E36" s="560"/>
      <c r="F36" s="560"/>
      <c r="G36" s="560"/>
      <c r="H36" s="560"/>
      <c r="I36" s="560"/>
      <c r="J36" s="560"/>
    </row>
    <row r="37" spans="2:11" ht="15" customHeight="1" x14ac:dyDescent="0.2">
      <c r="B37" s="141" t="s">
        <v>342</v>
      </c>
      <c r="C37" s="138" t="s">
        <v>325</v>
      </c>
      <c r="D37" s="560" t="s">
        <v>343</v>
      </c>
      <c r="E37" s="560"/>
      <c r="F37" s="560"/>
      <c r="G37" s="560"/>
      <c r="H37" s="560"/>
      <c r="I37" s="560"/>
      <c r="J37" s="560"/>
    </row>
    <row r="38" spans="2:11" ht="15" customHeight="1" x14ac:dyDescent="0.2">
      <c r="B38" s="141" t="s">
        <v>303</v>
      </c>
      <c r="C38" s="138" t="s">
        <v>325</v>
      </c>
      <c r="D38" s="560" t="s">
        <v>344</v>
      </c>
      <c r="E38" s="560"/>
      <c r="F38" s="560"/>
      <c r="G38" s="560"/>
      <c r="H38" s="560"/>
      <c r="I38" s="560"/>
      <c r="J38" s="560"/>
    </row>
    <row r="39" spans="2:11" ht="15" customHeight="1" x14ac:dyDescent="0.2">
      <c r="B39" s="134" t="s">
        <v>345</v>
      </c>
      <c r="C39" s="138" t="s">
        <v>325</v>
      </c>
      <c r="D39" s="560" t="s">
        <v>346</v>
      </c>
      <c r="E39" s="560"/>
      <c r="F39" s="560"/>
      <c r="G39" s="560"/>
      <c r="H39" s="560"/>
      <c r="I39" s="560"/>
      <c r="J39" s="560"/>
    </row>
    <row r="43" spans="2:11" ht="15" customHeight="1" x14ac:dyDescent="0.2">
      <c r="G43" s="142" t="s">
        <v>347</v>
      </c>
    </row>
    <row r="44" spans="2:11" ht="15" customHeight="1" x14ac:dyDescent="0.2">
      <c r="B44" s="119" t="s">
        <v>299</v>
      </c>
      <c r="E44" s="577" t="s">
        <v>424</v>
      </c>
      <c r="F44" s="578"/>
      <c r="G44" s="120" t="s">
        <v>349</v>
      </c>
      <c r="H44" s="120" t="s">
        <v>350</v>
      </c>
      <c r="I44" s="120" t="s">
        <v>351</v>
      </c>
      <c r="J44" s="120" t="s">
        <v>352</v>
      </c>
      <c r="K44" s="120" t="s">
        <v>353</v>
      </c>
    </row>
    <row r="45" spans="2:11" ht="15" customHeight="1" x14ac:dyDescent="0.2">
      <c r="B45" s="568" t="s">
        <v>354</v>
      </c>
      <c r="C45" s="568"/>
      <c r="D45" s="145" t="s">
        <v>355</v>
      </c>
      <c r="E45" s="146" t="s">
        <v>422</v>
      </c>
      <c r="F45" s="146" t="s">
        <v>304</v>
      </c>
      <c r="G45" s="147">
        <v>111</v>
      </c>
      <c r="H45" s="147">
        <v>72005716</v>
      </c>
      <c r="I45" s="147">
        <v>15</v>
      </c>
      <c r="J45" s="147">
        <v>1650</v>
      </c>
      <c r="K45" s="147">
        <v>45</v>
      </c>
    </row>
    <row r="46" spans="2:11" ht="15" customHeight="1" x14ac:dyDescent="0.2">
      <c r="B46" s="567" t="s">
        <v>357</v>
      </c>
      <c r="C46" s="567"/>
      <c r="D46" s="567"/>
      <c r="E46" s="127">
        <v>44574</v>
      </c>
      <c r="F46" s="127">
        <v>17781</v>
      </c>
      <c r="G46" s="147">
        <v>111</v>
      </c>
      <c r="H46" s="147">
        <v>72005722</v>
      </c>
      <c r="I46" s="147">
        <v>14</v>
      </c>
      <c r="J46" s="147">
        <v>2140</v>
      </c>
      <c r="K46" s="147">
        <v>1478</v>
      </c>
    </row>
    <row r="47" spans="2:11" ht="15" customHeight="1" x14ac:dyDescent="0.2">
      <c r="B47" s="567" t="s">
        <v>358</v>
      </c>
      <c r="C47" s="567"/>
      <c r="D47" s="567"/>
      <c r="E47" s="127">
        <v>110031</v>
      </c>
      <c r="F47" s="127">
        <v>28860</v>
      </c>
      <c r="G47" s="147">
        <v>111</v>
      </c>
      <c r="H47" s="147">
        <v>72005722</v>
      </c>
      <c r="I47" s="147">
        <v>14</v>
      </c>
      <c r="J47" s="147">
        <v>2154</v>
      </c>
      <c r="K47" s="147">
        <v>5705</v>
      </c>
    </row>
    <row r="48" spans="2:11" ht="15" customHeight="1" x14ac:dyDescent="0.2">
      <c r="B48" s="567" t="s">
        <v>359</v>
      </c>
      <c r="C48" s="567"/>
      <c r="D48" s="567"/>
      <c r="E48" s="127">
        <v>46584</v>
      </c>
      <c r="F48" s="127">
        <v>15652</v>
      </c>
      <c r="G48" s="147">
        <v>111</v>
      </c>
      <c r="H48" s="147">
        <v>72005722</v>
      </c>
      <c r="I48" s="147">
        <v>14</v>
      </c>
      <c r="J48" s="147">
        <v>2155</v>
      </c>
      <c r="K48" s="147">
        <v>7</v>
      </c>
    </row>
    <row r="49" spans="2:11" ht="15" customHeight="1" x14ac:dyDescent="0.2">
      <c r="B49" s="567" t="s">
        <v>360</v>
      </c>
      <c r="C49" s="567"/>
      <c r="D49" s="567"/>
      <c r="E49" s="127">
        <v>362</v>
      </c>
      <c r="F49" s="127">
        <v>317</v>
      </c>
      <c r="G49" s="147">
        <v>111</v>
      </c>
      <c r="H49" s="147">
        <v>72005723</v>
      </c>
      <c r="I49" s="147">
        <v>14</v>
      </c>
      <c r="J49" s="147">
        <v>2153</v>
      </c>
      <c r="K49" s="147">
        <v>2671</v>
      </c>
    </row>
    <row r="50" spans="2:11" ht="15" customHeight="1" x14ac:dyDescent="0.2">
      <c r="B50" s="567" t="s">
        <v>361</v>
      </c>
      <c r="C50" s="567"/>
      <c r="D50" s="567"/>
      <c r="E50" s="127">
        <v>35586</v>
      </c>
      <c r="F50" s="127">
        <v>8517</v>
      </c>
      <c r="G50" s="147">
        <v>111</v>
      </c>
      <c r="H50" s="147">
        <v>72005723</v>
      </c>
      <c r="I50" s="147">
        <v>14</v>
      </c>
      <c r="J50" s="147">
        <v>2155</v>
      </c>
      <c r="K50" s="147">
        <v>7</v>
      </c>
    </row>
    <row r="51" spans="2:11" ht="15" customHeight="1" x14ac:dyDescent="0.2">
      <c r="B51" s="567" t="s">
        <v>362</v>
      </c>
      <c r="C51" s="567"/>
      <c r="D51" s="567"/>
      <c r="E51" s="127">
        <v>13818</v>
      </c>
      <c r="F51" s="127">
        <v>5182</v>
      </c>
      <c r="G51" s="147">
        <v>111</v>
      </c>
      <c r="H51" s="147">
        <v>72005723</v>
      </c>
      <c r="I51" s="147">
        <v>14</v>
      </c>
      <c r="J51" s="147">
        <v>2160</v>
      </c>
      <c r="K51" s="147">
        <v>1001</v>
      </c>
    </row>
    <row r="52" spans="2:11" ht="15" customHeight="1" x14ac:dyDescent="0.2">
      <c r="B52" s="567" t="s">
        <v>363</v>
      </c>
      <c r="C52" s="567"/>
      <c r="D52" s="567"/>
      <c r="E52" s="127">
        <v>3231</v>
      </c>
      <c r="F52" s="127">
        <v>554</v>
      </c>
      <c r="G52" s="147">
        <v>111</v>
      </c>
      <c r="H52" s="147">
        <v>72005724</v>
      </c>
      <c r="I52" s="147">
        <v>14</v>
      </c>
      <c r="J52" s="147">
        <v>2153</v>
      </c>
      <c r="K52" s="147">
        <v>2</v>
      </c>
    </row>
    <row r="53" spans="2:11" ht="15" customHeight="1" x14ac:dyDescent="0.2">
      <c r="B53" s="567" t="s">
        <v>364</v>
      </c>
      <c r="C53" s="567"/>
      <c r="D53" s="567"/>
      <c r="E53" s="127">
        <v>2294</v>
      </c>
      <c r="F53" s="127">
        <v>437</v>
      </c>
      <c r="G53" s="147">
        <v>111</v>
      </c>
      <c r="H53" s="147">
        <v>72005724</v>
      </c>
      <c r="I53" s="147">
        <v>14</v>
      </c>
      <c r="J53" s="147">
        <v>2154</v>
      </c>
      <c r="K53" s="147">
        <v>1</v>
      </c>
    </row>
    <row r="54" spans="2:11" ht="15" customHeight="1" x14ac:dyDescent="0.2">
      <c r="B54" s="567" t="s">
        <v>365</v>
      </c>
      <c r="C54" s="567"/>
      <c r="D54" s="567"/>
      <c r="E54" s="127">
        <v>1082</v>
      </c>
      <c r="F54" s="127">
        <v>591</v>
      </c>
      <c r="G54" s="147">
        <v>111</v>
      </c>
      <c r="H54" s="147">
        <v>72005724</v>
      </c>
      <c r="I54" s="147">
        <v>14</v>
      </c>
      <c r="J54" s="147">
        <v>2155</v>
      </c>
      <c r="K54" s="147">
        <v>3247</v>
      </c>
    </row>
    <row r="55" spans="2:11" ht="15" customHeight="1" x14ac:dyDescent="0.2">
      <c r="B55" s="567" t="s">
        <v>366</v>
      </c>
      <c r="C55" s="567"/>
      <c r="D55" s="567"/>
      <c r="E55" s="127">
        <v>36720</v>
      </c>
      <c r="F55" s="127">
        <v>13983</v>
      </c>
      <c r="G55" s="147">
        <v>111</v>
      </c>
      <c r="H55" s="147">
        <v>72005724</v>
      </c>
      <c r="I55" s="147">
        <v>14</v>
      </c>
      <c r="J55" s="147">
        <v>2195</v>
      </c>
      <c r="K55" s="147">
        <v>31</v>
      </c>
    </row>
    <row r="56" spans="2:11" ht="15" customHeight="1" x14ac:dyDescent="0.2">
      <c r="B56" s="567" t="s">
        <v>367</v>
      </c>
      <c r="C56" s="567"/>
      <c r="D56" s="567"/>
      <c r="E56" s="127">
        <v>14848</v>
      </c>
      <c r="F56" s="127">
        <v>4618</v>
      </c>
      <c r="G56" s="147">
        <v>111</v>
      </c>
      <c r="H56" s="147">
        <v>72005725</v>
      </c>
      <c r="I56" s="147">
        <v>14</v>
      </c>
      <c r="J56" s="147">
        <v>2140</v>
      </c>
      <c r="K56" s="147">
        <v>33</v>
      </c>
    </row>
    <row r="57" spans="2:11" ht="15" customHeight="1" x14ac:dyDescent="0.2">
      <c r="B57" s="567" t="s">
        <v>368</v>
      </c>
      <c r="C57" s="567"/>
      <c r="D57" s="567"/>
      <c r="E57" s="127">
        <v>22488</v>
      </c>
      <c r="F57" s="127">
        <v>9584</v>
      </c>
      <c r="G57" s="147">
        <v>111</v>
      </c>
      <c r="H57" s="147">
        <v>72005725</v>
      </c>
      <c r="I57" s="147">
        <v>14</v>
      </c>
      <c r="J57" s="147">
        <v>2152</v>
      </c>
      <c r="K57" s="147">
        <v>3260</v>
      </c>
    </row>
    <row r="58" spans="2:11" ht="15" customHeight="1" x14ac:dyDescent="0.2">
      <c r="B58" s="567" t="s">
        <v>369</v>
      </c>
      <c r="C58" s="567"/>
      <c r="D58" s="567"/>
      <c r="E58" s="127">
        <v>10082</v>
      </c>
      <c r="F58" s="127">
        <v>3934</v>
      </c>
      <c r="G58" s="147">
        <v>111</v>
      </c>
      <c r="H58" s="147">
        <v>72005725</v>
      </c>
      <c r="I58" s="147">
        <v>14</v>
      </c>
      <c r="J58" s="147">
        <v>2154</v>
      </c>
      <c r="K58" s="147">
        <v>2</v>
      </c>
    </row>
    <row r="59" spans="2:11" ht="15" customHeight="1" x14ac:dyDescent="0.2">
      <c r="B59" s="567" t="s">
        <v>370</v>
      </c>
      <c r="C59" s="567"/>
      <c r="D59" s="567"/>
      <c r="E59" s="127">
        <v>18794</v>
      </c>
      <c r="F59" s="127">
        <v>7205</v>
      </c>
      <c r="G59" s="147">
        <v>111</v>
      </c>
      <c r="H59" s="147">
        <v>72005726</v>
      </c>
      <c r="I59" s="147">
        <v>14</v>
      </c>
      <c r="J59" s="147">
        <v>2156</v>
      </c>
      <c r="K59" s="147">
        <v>8</v>
      </c>
    </row>
    <row r="60" spans="2:11" ht="15" customHeight="1" x14ac:dyDescent="0.2">
      <c r="B60" s="567" t="s">
        <v>371</v>
      </c>
      <c r="C60" s="567"/>
      <c r="D60" s="567"/>
      <c r="E60" s="127">
        <v>29256</v>
      </c>
      <c r="F60" s="127">
        <v>13397</v>
      </c>
      <c r="G60" s="147">
        <v>111</v>
      </c>
      <c r="H60" s="147">
        <v>72005726</v>
      </c>
      <c r="I60" s="147">
        <v>15</v>
      </c>
      <c r="J60" s="147">
        <v>2156</v>
      </c>
      <c r="K60" s="147">
        <v>6450</v>
      </c>
    </row>
    <row r="61" spans="2:11" ht="15" customHeight="1" x14ac:dyDescent="0.2">
      <c r="B61" s="567" t="s">
        <v>372</v>
      </c>
      <c r="C61" s="567"/>
      <c r="D61" s="567"/>
      <c r="E61" s="127">
        <v>30691</v>
      </c>
      <c r="F61" s="127">
        <v>11641</v>
      </c>
      <c r="G61" s="147">
        <v>111</v>
      </c>
      <c r="H61" s="147">
        <v>72005727</v>
      </c>
      <c r="I61" s="147">
        <v>14</v>
      </c>
      <c r="J61" s="147">
        <v>2140</v>
      </c>
      <c r="K61" s="147">
        <v>51</v>
      </c>
    </row>
    <row r="62" spans="2:11" ht="15" customHeight="1" x14ac:dyDescent="0.2">
      <c r="B62" s="567" t="s">
        <v>373</v>
      </c>
      <c r="C62" s="567"/>
      <c r="D62" s="567"/>
      <c r="E62" s="127">
        <v>8792</v>
      </c>
      <c r="F62" s="127">
        <v>4439</v>
      </c>
      <c r="G62" s="147">
        <v>111</v>
      </c>
      <c r="H62" s="147">
        <v>72005727</v>
      </c>
      <c r="I62" s="147">
        <v>14</v>
      </c>
      <c r="J62" s="147">
        <v>2151</v>
      </c>
      <c r="K62" s="147">
        <v>1889</v>
      </c>
    </row>
    <row r="63" spans="2:11" ht="15" customHeight="1" x14ac:dyDescent="0.2">
      <c r="B63" s="567" t="s">
        <v>374</v>
      </c>
      <c r="C63" s="567"/>
      <c r="D63" s="567"/>
      <c r="E63" s="127">
        <v>13304</v>
      </c>
      <c r="F63" s="127">
        <v>1995</v>
      </c>
      <c r="G63" s="147">
        <v>111</v>
      </c>
      <c r="H63" s="147">
        <v>72005727</v>
      </c>
      <c r="I63" s="147">
        <v>14</v>
      </c>
      <c r="J63" s="147">
        <v>2153</v>
      </c>
      <c r="K63" s="147">
        <v>1</v>
      </c>
    </row>
    <row r="64" spans="2:11" ht="15" customHeight="1" x14ac:dyDescent="0.2">
      <c r="B64" s="567" t="s">
        <v>375</v>
      </c>
      <c r="C64" s="567"/>
      <c r="D64" s="567"/>
      <c r="E64" s="127">
        <v>27538</v>
      </c>
      <c r="F64" s="127">
        <v>8364</v>
      </c>
      <c r="G64" s="147">
        <v>111</v>
      </c>
      <c r="H64" s="147">
        <v>72005727</v>
      </c>
      <c r="I64" s="147">
        <v>14</v>
      </c>
      <c r="J64" s="147">
        <v>2161</v>
      </c>
      <c r="K64" s="147">
        <v>568</v>
      </c>
    </row>
    <row r="65" spans="2:11" ht="15" customHeight="1" x14ac:dyDescent="0.2">
      <c r="B65" s="567" t="s">
        <v>376</v>
      </c>
      <c r="C65" s="567"/>
      <c r="D65" s="567"/>
      <c r="E65" s="127">
        <v>6904</v>
      </c>
      <c r="F65" s="127">
        <v>2376</v>
      </c>
      <c r="G65" s="147">
        <v>111</v>
      </c>
      <c r="H65" s="147">
        <v>72005727</v>
      </c>
      <c r="I65" s="147">
        <v>14</v>
      </c>
      <c r="J65" s="147">
        <v>2195</v>
      </c>
      <c r="K65" s="147">
        <v>432</v>
      </c>
    </row>
    <row r="66" spans="2:11" ht="15" customHeight="1" x14ac:dyDescent="0.2">
      <c r="B66" s="567" t="s">
        <v>377</v>
      </c>
      <c r="C66" s="567"/>
      <c r="D66" s="567"/>
      <c r="E66" s="127">
        <v>89042</v>
      </c>
      <c r="F66" s="127">
        <v>13281</v>
      </c>
      <c r="G66" s="147">
        <v>111</v>
      </c>
      <c r="H66" s="147">
        <v>72005763</v>
      </c>
      <c r="I66" s="147">
        <v>14</v>
      </c>
      <c r="J66" s="147">
        <v>2158</v>
      </c>
      <c r="K66" s="147">
        <v>1042</v>
      </c>
    </row>
    <row r="67" spans="2:11" ht="15" customHeight="1" x14ac:dyDescent="0.2">
      <c r="B67" s="567" t="s">
        <v>378</v>
      </c>
      <c r="C67" s="567"/>
      <c r="D67" s="567"/>
      <c r="E67" s="127">
        <v>4554</v>
      </c>
      <c r="F67" s="127">
        <v>108</v>
      </c>
      <c r="G67" s="147">
        <v>201</v>
      </c>
      <c r="H67" s="147">
        <v>72005716</v>
      </c>
      <c r="I67" s="147">
        <v>15</v>
      </c>
      <c r="J67" s="147">
        <v>1650</v>
      </c>
      <c r="K67" s="147">
        <v>9</v>
      </c>
    </row>
    <row r="68" spans="2:11" ht="15" customHeight="1" x14ac:dyDescent="0.2">
      <c r="B68" s="567" t="s">
        <v>379</v>
      </c>
      <c r="C68" s="567"/>
      <c r="D68" s="567"/>
      <c r="E68" s="127">
        <v>192591</v>
      </c>
      <c r="F68" s="127">
        <v>55994</v>
      </c>
      <c r="G68" s="147">
        <v>201</v>
      </c>
      <c r="H68" s="147">
        <v>72005722</v>
      </c>
      <c r="I68" s="147">
        <v>14</v>
      </c>
      <c r="J68" s="147">
        <v>2140</v>
      </c>
      <c r="K68" s="147">
        <v>190</v>
      </c>
    </row>
    <row r="69" spans="2:11" ht="15" customHeight="1" x14ac:dyDescent="0.2">
      <c r="B69" s="567" t="s">
        <v>380</v>
      </c>
      <c r="C69" s="567"/>
      <c r="D69" s="567"/>
      <c r="E69" s="127">
        <v>178722</v>
      </c>
      <c r="F69" s="127">
        <v>41002</v>
      </c>
      <c r="G69" s="147">
        <v>201</v>
      </c>
      <c r="H69" s="147">
        <v>72005722</v>
      </c>
      <c r="I69" s="147">
        <v>14</v>
      </c>
      <c r="J69" s="147">
        <v>2154</v>
      </c>
      <c r="K69" s="147">
        <v>856</v>
      </c>
    </row>
    <row r="70" spans="2:11" ht="15" customHeight="1" x14ac:dyDescent="0.2">
      <c r="B70" s="567" t="s">
        <v>381</v>
      </c>
      <c r="C70" s="567"/>
      <c r="D70" s="567"/>
      <c r="E70" s="127">
        <v>87895</v>
      </c>
      <c r="F70" s="127">
        <v>43633</v>
      </c>
      <c r="G70" s="147">
        <v>201</v>
      </c>
      <c r="H70" s="147">
        <v>72005722</v>
      </c>
      <c r="I70" s="147">
        <v>14</v>
      </c>
      <c r="J70" s="147">
        <v>2155</v>
      </c>
      <c r="K70" s="147">
        <v>2</v>
      </c>
    </row>
    <row r="71" spans="2:11" ht="15" customHeight="1" x14ac:dyDescent="0.2">
      <c r="B71" s="567" t="s">
        <v>382</v>
      </c>
      <c r="C71" s="567"/>
      <c r="D71" s="567"/>
      <c r="E71" s="127">
        <v>46827</v>
      </c>
      <c r="F71" s="127">
        <v>18020</v>
      </c>
      <c r="G71" s="147">
        <v>201</v>
      </c>
      <c r="H71" s="147">
        <v>72005723</v>
      </c>
      <c r="I71" s="147">
        <v>14</v>
      </c>
      <c r="J71" s="147">
        <v>2153</v>
      </c>
      <c r="K71" s="147">
        <v>450</v>
      </c>
    </row>
    <row r="72" spans="2:11" ht="15" customHeight="1" x14ac:dyDescent="0.2">
      <c r="B72" s="567" t="s">
        <v>383</v>
      </c>
      <c r="C72" s="567"/>
      <c r="D72" s="567"/>
      <c r="E72" s="127">
        <v>33982</v>
      </c>
      <c r="F72" s="127">
        <v>15690</v>
      </c>
      <c r="G72" s="147">
        <v>201</v>
      </c>
      <c r="H72" s="147">
        <v>72005723</v>
      </c>
      <c r="I72" s="147">
        <v>14</v>
      </c>
      <c r="J72" s="147">
        <v>2160</v>
      </c>
      <c r="K72" s="147">
        <v>129</v>
      </c>
    </row>
    <row r="73" spans="2:11" ht="15" customHeight="1" x14ac:dyDescent="0.2">
      <c r="B73" s="567" t="s">
        <v>384</v>
      </c>
      <c r="C73" s="567"/>
      <c r="D73" s="567"/>
      <c r="E73" s="127">
        <v>2944</v>
      </c>
      <c r="F73" s="127">
        <v>2530</v>
      </c>
      <c r="G73" s="147">
        <v>201</v>
      </c>
      <c r="H73" s="147">
        <v>72005724</v>
      </c>
      <c r="I73" s="147">
        <v>14</v>
      </c>
      <c r="J73" s="147">
        <v>2155</v>
      </c>
      <c r="K73" s="147">
        <v>476</v>
      </c>
    </row>
    <row r="74" spans="2:11" ht="15" customHeight="1" x14ac:dyDescent="0.2">
      <c r="B74" s="567" t="s">
        <v>385</v>
      </c>
      <c r="C74" s="567"/>
      <c r="D74" s="567"/>
      <c r="E74" s="127">
        <v>87417</v>
      </c>
      <c r="F74" s="127">
        <v>33274</v>
      </c>
      <c r="G74" s="147">
        <v>201</v>
      </c>
      <c r="H74" s="147">
        <v>72005724</v>
      </c>
      <c r="I74" s="147">
        <v>14</v>
      </c>
      <c r="J74" s="147">
        <v>2195</v>
      </c>
      <c r="K74" s="147">
        <v>4</v>
      </c>
    </row>
    <row r="75" spans="2:11" ht="15" customHeight="1" x14ac:dyDescent="0.2">
      <c r="B75" s="567" t="s">
        <v>386</v>
      </c>
      <c r="C75" s="567"/>
      <c r="D75" s="567"/>
      <c r="E75" s="127">
        <v>13392</v>
      </c>
      <c r="F75" s="127">
        <v>8026</v>
      </c>
      <c r="G75" s="147">
        <v>201</v>
      </c>
      <c r="H75" s="147">
        <v>72005725</v>
      </c>
      <c r="I75" s="147">
        <v>14</v>
      </c>
      <c r="J75" s="147">
        <v>2140</v>
      </c>
      <c r="K75" s="147">
        <v>7</v>
      </c>
    </row>
    <row r="76" spans="2:11" ht="15" customHeight="1" x14ac:dyDescent="0.2">
      <c r="B76" s="567" t="s">
        <v>387</v>
      </c>
      <c r="C76" s="567"/>
      <c r="D76" s="567"/>
      <c r="E76" s="127">
        <v>1214345</v>
      </c>
      <c r="F76" s="127">
        <v>152571</v>
      </c>
      <c r="G76" s="147">
        <v>201</v>
      </c>
      <c r="H76" s="147">
        <v>72005725</v>
      </c>
      <c r="I76" s="147">
        <v>14</v>
      </c>
      <c r="J76" s="147">
        <v>2152</v>
      </c>
      <c r="K76" s="147">
        <v>666</v>
      </c>
    </row>
    <row r="77" spans="2:11" ht="15" customHeight="1" x14ac:dyDescent="0.2">
      <c r="B77" s="543" t="s">
        <v>388</v>
      </c>
      <c r="C77" s="543"/>
      <c r="D77" s="543"/>
      <c r="E77" s="151">
        <f>K182</f>
        <v>50556</v>
      </c>
      <c r="F77" s="151">
        <v>18758</v>
      </c>
      <c r="G77" s="147">
        <v>201</v>
      </c>
      <c r="H77" s="147">
        <v>72005726</v>
      </c>
      <c r="I77" s="147">
        <v>14</v>
      </c>
      <c r="J77" s="147">
        <v>2156</v>
      </c>
      <c r="K77" s="147">
        <v>4</v>
      </c>
    </row>
    <row r="78" spans="2:11" ht="15" customHeight="1" x14ac:dyDescent="0.2">
      <c r="B78" s="119" t="s">
        <v>389</v>
      </c>
      <c r="C78" s="119"/>
      <c r="D78" s="119"/>
      <c r="E78" s="152">
        <f t="shared" ref="E78:F78" si="0">SUM(E76:E77)</f>
        <v>1264901</v>
      </c>
      <c r="F78" s="152">
        <f t="shared" si="0"/>
        <v>171329</v>
      </c>
      <c r="G78" s="147">
        <v>201</v>
      </c>
      <c r="H78" s="147">
        <v>72005726</v>
      </c>
      <c r="I78" s="147">
        <v>15</v>
      </c>
      <c r="J78" s="147">
        <v>2156</v>
      </c>
      <c r="K78" s="147">
        <v>1158</v>
      </c>
    </row>
    <row r="79" spans="2:11" ht="15" customHeight="1" x14ac:dyDescent="0.2">
      <c r="G79" s="147">
        <v>201</v>
      </c>
      <c r="H79" s="147">
        <v>72005727</v>
      </c>
      <c r="I79" s="147">
        <v>14</v>
      </c>
      <c r="J79" s="147">
        <v>2140</v>
      </c>
      <c r="K79" s="147">
        <v>3</v>
      </c>
    </row>
    <row r="80" spans="2:11" ht="15" customHeight="1" x14ac:dyDescent="0.2">
      <c r="B80" s="119" t="s">
        <v>390</v>
      </c>
      <c r="C80" s="120" t="s">
        <v>425</v>
      </c>
      <c r="G80" s="147">
        <v>201</v>
      </c>
      <c r="H80" s="147">
        <v>72005727</v>
      </c>
      <c r="I80" s="147">
        <v>14</v>
      </c>
      <c r="J80" s="147">
        <v>2151</v>
      </c>
      <c r="K80" s="147">
        <v>305</v>
      </c>
    </row>
    <row r="81" spans="2:11" ht="15" customHeight="1" x14ac:dyDescent="0.2">
      <c r="B81" s="120" t="s">
        <v>392</v>
      </c>
      <c r="C81" s="120" t="s">
        <v>393</v>
      </c>
      <c r="G81" s="147">
        <v>201</v>
      </c>
      <c r="H81" s="147">
        <v>72005727</v>
      </c>
      <c r="I81" s="147">
        <v>14</v>
      </c>
      <c r="J81" s="147">
        <v>2161</v>
      </c>
      <c r="K81" s="147">
        <v>72</v>
      </c>
    </row>
    <row r="82" spans="2:11" ht="15" customHeight="1" x14ac:dyDescent="0.2">
      <c r="B82" s="120" t="s">
        <v>394</v>
      </c>
      <c r="C82" s="150">
        <v>165070</v>
      </c>
      <c r="G82" s="147">
        <v>201</v>
      </c>
      <c r="H82" s="147">
        <v>72005727</v>
      </c>
      <c r="I82" s="147">
        <v>14</v>
      </c>
      <c r="J82" s="147">
        <v>2195</v>
      </c>
      <c r="K82" s="147">
        <v>49</v>
      </c>
    </row>
    <row r="83" spans="2:11" ht="15" customHeight="1" x14ac:dyDescent="0.2">
      <c r="B83" s="120" t="s">
        <v>395</v>
      </c>
      <c r="C83" s="150">
        <v>292989</v>
      </c>
      <c r="G83" s="147">
        <v>201</v>
      </c>
      <c r="H83" s="147">
        <v>72005763</v>
      </c>
      <c r="I83" s="147">
        <v>14</v>
      </c>
      <c r="J83" s="147">
        <v>2158</v>
      </c>
      <c r="K83" s="147">
        <v>120</v>
      </c>
    </row>
    <row r="84" spans="2:11" ht="15" customHeight="1" x14ac:dyDescent="0.2">
      <c r="B84" s="120" t="s">
        <v>396</v>
      </c>
      <c r="C84" s="150">
        <v>79904</v>
      </c>
      <c r="G84" s="147">
        <v>205</v>
      </c>
      <c r="H84" s="147">
        <v>72005716</v>
      </c>
      <c r="I84" s="147">
        <v>15</v>
      </c>
      <c r="J84" s="147">
        <v>1650</v>
      </c>
      <c r="K84" s="147">
        <v>25</v>
      </c>
    </row>
    <row r="85" spans="2:11" ht="15" customHeight="1" x14ac:dyDescent="0.2">
      <c r="B85" s="120" t="s">
        <v>397</v>
      </c>
      <c r="C85" s="150">
        <v>168575</v>
      </c>
      <c r="G85" s="147">
        <v>205</v>
      </c>
      <c r="H85" s="147">
        <v>72005722</v>
      </c>
      <c r="I85" s="147">
        <v>14</v>
      </c>
      <c r="J85" s="147">
        <v>2140</v>
      </c>
      <c r="K85" s="147">
        <v>230</v>
      </c>
    </row>
    <row r="86" spans="2:11" ht="15" customHeight="1" x14ac:dyDescent="0.2">
      <c r="B86" s="120" t="s">
        <v>398</v>
      </c>
      <c r="C86" s="150">
        <v>352</v>
      </c>
      <c r="G86" s="147">
        <v>205</v>
      </c>
      <c r="H86" s="147">
        <v>72005722</v>
      </c>
      <c r="I86" s="147">
        <v>14</v>
      </c>
      <c r="J86" s="147">
        <v>2154</v>
      </c>
      <c r="K86" s="147">
        <v>727</v>
      </c>
    </row>
    <row r="87" spans="2:11" ht="15" customHeight="1" x14ac:dyDescent="0.2">
      <c r="B87" s="120" t="s">
        <v>399</v>
      </c>
      <c r="C87" s="150">
        <v>129303</v>
      </c>
      <c r="G87" s="147">
        <v>205</v>
      </c>
      <c r="H87" s="147">
        <v>72005722</v>
      </c>
      <c r="I87" s="147">
        <v>14</v>
      </c>
      <c r="J87" s="147">
        <v>2155</v>
      </c>
      <c r="K87" s="147">
        <v>1</v>
      </c>
    </row>
    <row r="88" spans="2:11" ht="15" customHeight="1" x14ac:dyDescent="0.2">
      <c r="B88" s="120" t="s">
        <v>400</v>
      </c>
      <c r="C88" s="150">
        <v>30915</v>
      </c>
      <c r="G88" s="147">
        <v>205</v>
      </c>
      <c r="H88" s="147">
        <v>72005723</v>
      </c>
      <c r="I88" s="147">
        <v>14</v>
      </c>
      <c r="J88" s="147">
        <v>2153</v>
      </c>
      <c r="K88" s="147">
        <v>183</v>
      </c>
    </row>
    <row r="89" spans="2:11" ht="15" customHeight="1" x14ac:dyDescent="0.2">
      <c r="B89" s="120" t="s">
        <v>401</v>
      </c>
      <c r="C89" s="150">
        <v>12004</v>
      </c>
      <c r="G89" s="147">
        <v>205</v>
      </c>
      <c r="H89" s="147">
        <v>72005723</v>
      </c>
      <c r="I89" s="147">
        <v>14</v>
      </c>
      <c r="J89" s="147">
        <v>2160</v>
      </c>
      <c r="K89" s="147">
        <v>117</v>
      </c>
    </row>
    <row r="90" spans="2:11" ht="15" customHeight="1" x14ac:dyDescent="0.2">
      <c r="B90" s="120" t="s">
        <v>402</v>
      </c>
      <c r="C90" s="150">
        <v>2638</v>
      </c>
      <c r="G90" s="147">
        <v>205</v>
      </c>
      <c r="H90" s="147">
        <v>72005724</v>
      </c>
      <c r="I90" s="147">
        <v>14</v>
      </c>
      <c r="J90" s="147">
        <v>2155</v>
      </c>
      <c r="K90" s="147">
        <v>332</v>
      </c>
    </row>
    <row r="91" spans="2:11" ht="15" customHeight="1" x14ac:dyDescent="0.2">
      <c r="B91" s="120" t="s">
        <v>129</v>
      </c>
      <c r="C91" s="150">
        <v>2519</v>
      </c>
      <c r="G91" s="147">
        <v>205</v>
      </c>
      <c r="H91" s="147">
        <v>72005724</v>
      </c>
      <c r="I91" s="147">
        <v>14</v>
      </c>
      <c r="J91" s="147">
        <v>2195</v>
      </c>
      <c r="K91" s="147">
        <v>4</v>
      </c>
    </row>
    <row r="92" spans="2:11" ht="15" customHeight="1" x14ac:dyDescent="0.2">
      <c r="B92" s="120" t="s">
        <v>175</v>
      </c>
      <c r="C92" s="150">
        <v>183088</v>
      </c>
      <c r="G92" s="147">
        <v>205</v>
      </c>
      <c r="H92" s="147">
        <v>72005725</v>
      </c>
      <c r="I92" s="147">
        <v>14</v>
      </c>
      <c r="J92" s="147">
        <v>2140</v>
      </c>
      <c r="K92" s="147">
        <v>7</v>
      </c>
    </row>
    <row r="93" spans="2:11" ht="15" customHeight="1" x14ac:dyDescent="0.2">
      <c r="B93" s="120" t="s">
        <v>176</v>
      </c>
      <c r="C93" s="150">
        <v>87602</v>
      </c>
      <c r="G93" s="147">
        <v>205</v>
      </c>
      <c r="H93" s="147">
        <v>72005725</v>
      </c>
      <c r="I93" s="147">
        <v>14</v>
      </c>
      <c r="J93" s="147">
        <v>2152</v>
      </c>
      <c r="K93" s="147">
        <v>591</v>
      </c>
    </row>
    <row r="94" spans="2:11" ht="15" customHeight="1" x14ac:dyDescent="0.2">
      <c r="B94" s="120" t="s">
        <v>178</v>
      </c>
      <c r="C94" s="150">
        <v>122476</v>
      </c>
      <c r="G94" s="147">
        <v>205</v>
      </c>
      <c r="H94" s="147">
        <v>72005726</v>
      </c>
      <c r="I94" s="147">
        <v>14</v>
      </c>
      <c r="J94" s="147">
        <v>2156</v>
      </c>
      <c r="K94" s="147">
        <v>4</v>
      </c>
    </row>
    <row r="95" spans="2:11" ht="15" customHeight="1" x14ac:dyDescent="0.2">
      <c r="B95" s="120" t="s">
        <v>257</v>
      </c>
      <c r="C95" s="150">
        <v>59816</v>
      </c>
      <c r="G95" s="147">
        <v>205</v>
      </c>
      <c r="H95" s="147">
        <v>72005726</v>
      </c>
      <c r="I95" s="147">
        <v>15</v>
      </c>
      <c r="J95" s="147">
        <v>2156</v>
      </c>
      <c r="K95" s="147">
        <v>1269</v>
      </c>
    </row>
    <row r="96" spans="2:11" ht="15" customHeight="1" x14ac:dyDescent="0.2">
      <c r="B96" s="120" t="s">
        <v>259</v>
      </c>
      <c r="C96" s="150">
        <v>104925</v>
      </c>
      <c r="G96" s="147">
        <v>205</v>
      </c>
      <c r="H96" s="147">
        <v>72005727</v>
      </c>
      <c r="I96" s="147">
        <v>14</v>
      </c>
      <c r="J96" s="147">
        <v>2140</v>
      </c>
      <c r="K96" s="147">
        <v>7</v>
      </c>
    </row>
    <row r="97" spans="2:11" ht="15" customHeight="1" x14ac:dyDescent="0.2">
      <c r="B97" s="120" t="s">
        <v>180</v>
      </c>
      <c r="C97" s="150">
        <v>118147</v>
      </c>
      <c r="G97" s="147">
        <v>205</v>
      </c>
      <c r="H97" s="147">
        <v>72005727</v>
      </c>
      <c r="I97" s="147">
        <v>14</v>
      </c>
      <c r="J97" s="147">
        <v>2151</v>
      </c>
      <c r="K97" s="147">
        <v>190</v>
      </c>
    </row>
    <row r="98" spans="2:11" ht="15" customHeight="1" x14ac:dyDescent="0.2">
      <c r="B98" s="120" t="s">
        <v>182</v>
      </c>
      <c r="C98" s="150">
        <v>118074</v>
      </c>
      <c r="G98" s="147">
        <v>205</v>
      </c>
      <c r="H98" s="147">
        <v>72005727</v>
      </c>
      <c r="I98" s="147">
        <v>14</v>
      </c>
      <c r="J98" s="147">
        <v>2161</v>
      </c>
      <c r="K98" s="147">
        <v>61</v>
      </c>
    </row>
    <row r="99" spans="2:11" ht="15" customHeight="1" x14ac:dyDescent="0.2">
      <c r="B99" s="120" t="s">
        <v>188</v>
      </c>
      <c r="C99" s="150">
        <v>116612</v>
      </c>
      <c r="G99" s="147">
        <v>205</v>
      </c>
      <c r="H99" s="147">
        <v>72005727</v>
      </c>
      <c r="I99" s="147">
        <v>14</v>
      </c>
      <c r="J99" s="147">
        <v>2195</v>
      </c>
      <c r="K99" s="147">
        <v>89</v>
      </c>
    </row>
    <row r="100" spans="2:11" ht="15" customHeight="1" x14ac:dyDescent="0.2">
      <c r="B100" s="120" t="s">
        <v>190</v>
      </c>
      <c r="C100" s="150">
        <v>27570</v>
      </c>
      <c r="G100" s="147">
        <v>205</v>
      </c>
      <c r="H100" s="147">
        <v>72005763</v>
      </c>
      <c r="I100" s="147">
        <v>14</v>
      </c>
      <c r="J100" s="147">
        <v>2158</v>
      </c>
      <c r="K100" s="147">
        <v>81</v>
      </c>
    </row>
    <row r="101" spans="2:11" ht="15" customHeight="1" x14ac:dyDescent="0.2">
      <c r="B101" s="120" t="s">
        <v>267</v>
      </c>
      <c r="C101" s="150">
        <v>47207</v>
      </c>
      <c r="G101" s="147">
        <v>207</v>
      </c>
      <c r="H101" s="147">
        <v>72005716</v>
      </c>
      <c r="I101" s="147">
        <v>15</v>
      </c>
      <c r="J101" s="147">
        <v>1650</v>
      </c>
      <c r="K101" s="147">
        <v>3</v>
      </c>
    </row>
    <row r="102" spans="2:11" ht="15" customHeight="1" x14ac:dyDescent="0.2">
      <c r="B102" s="120" t="s">
        <v>403</v>
      </c>
      <c r="C102" s="150">
        <v>112188</v>
      </c>
      <c r="G102" s="147">
        <v>207</v>
      </c>
      <c r="H102" s="147">
        <v>72005722</v>
      </c>
      <c r="I102" s="147">
        <v>14</v>
      </c>
      <c r="J102" s="147">
        <v>2140</v>
      </c>
      <c r="K102" s="147">
        <v>143</v>
      </c>
    </row>
    <row r="103" spans="2:11" ht="15" customHeight="1" x14ac:dyDescent="0.2">
      <c r="B103" s="120" t="s">
        <v>404</v>
      </c>
      <c r="C103" s="150">
        <v>5892</v>
      </c>
      <c r="G103" s="147">
        <v>207</v>
      </c>
      <c r="H103" s="147">
        <v>72005722</v>
      </c>
      <c r="I103" s="147">
        <v>14</v>
      </c>
      <c r="J103" s="147">
        <v>2154</v>
      </c>
      <c r="K103" s="147">
        <v>472</v>
      </c>
    </row>
    <row r="104" spans="2:11" ht="15" customHeight="1" x14ac:dyDescent="0.2">
      <c r="B104" s="120" t="s">
        <v>405</v>
      </c>
      <c r="C104" s="150">
        <v>198777</v>
      </c>
      <c r="G104" s="147">
        <v>207</v>
      </c>
      <c r="H104" s="147">
        <v>72005723</v>
      </c>
      <c r="I104" s="147">
        <v>14</v>
      </c>
      <c r="J104" s="147">
        <v>2153</v>
      </c>
      <c r="K104" s="147">
        <v>212</v>
      </c>
    </row>
    <row r="105" spans="2:11" ht="15" customHeight="1" x14ac:dyDescent="0.2">
      <c r="B105" s="120" t="s">
        <v>406</v>
      </c>
      <c r="C105" s="150">
        <v>11493</v>
      </c>
      <c r="G105" s="147">
        <v>207</v>
      </c>
      <c r="H105" s="147">
        <v>72005723</v>
      </c>
      <c r="I105" s="147">
        <v>14</v>
      </c>
      <c r="J105" s="147">
        <v>2155</v>
      </c>
      <c r="K105" s="147">
        <v>1</v>
      </c>
    </row>
    <row r="106" spans="2:11" ht="15" customHeight="1" x14ac:dyDescent="0.2">
      <c r="B106" s="120" t="s">
        <v>407</v>
      </c>
      <c r="C106" s="150">
        <v>1976215</v>
      </c>
      <c r="G106" s="147">
        <v>207</v>
      </c>
      <c r="H106" s="147">
        <v>72005723</v>
      </c>
      <c r="I106" s="147">
        <v>14</v>
      </c>
      <c r="J106" s="147">
        <v>2160</v>
      </c>
      <c r="K106" s="147">
        <v>74</v>
      </c>
    </row>
    <row r="107" spans="2:11" ht="15" customHeight="1" x14ac:dyDescent="0.2">
      <c r="B107" s="120" t="s">
        <v>408</v>
      </c>
      <c r="C107" s="150">
        <v>238340</v>
      </c>
      <c r="G107" s="147">
        <v>207</v>
      </c>
      <c r="H107" s="147">
        <v>72005724</v>
      </c>
      <c r="I107" s="147">
        <v>14</v>
      </c>
      <c r="J107" s="147">
        <v>2155</v>
      </c>
      <c r="K107" s="147">
        <v>337</v>
      </c>
    </row>
    <row r="108" spans="2:11" ht="15" customHeight="1" x14ac:dyDescent="0.2">
      <c r="B108" s="120" t="s">
        <v>409</v>
      </c>
      <c r="C108" s="150">
        <v>127279</v>
      </c>
      <c r="G108" s="147">
        <v>207</v>
      </c>
      <c r="H108" s="147">
        <v>72005724</v>
      </c>
      <c r="I108" s="147">
        <v>14</v>
      </c>
      <c r="J108" s="147">
        <v>2195</v>
      </c>
      <c r="K108" s="147">
        <v>4</v>
      </c>
    </row>
    <row r="109" spans="2:11" ht="15" customHeight="1" x14ac:dyDescent="0.2">
      <c r="B109" s="120" t="s">
        <v>410</v>
      </c>
      <c r="C109" s="150">
        <v>366496</v>
      </c>
      <c r="G109" s="147">
        <v>207</v>
      </c>
      <c r="H109" s="147">
        <v>72005725</v>
      </c>
      <c r="I109" s="147">
        <v>14</v>
      </c>
      <c r="J109" s="147">
        <v>2140</v>
      </c>
      <c r="K109" s="147">
        <v>9</v>
      </c>
    </row>
    <row r="110" spans="2:11" ht="15" customHeight="1" x14ac:dyDescent="0.2">
      <c r="B110" s="120" t="s">
        <v>411</v>
      </c>
      <c r="C110" s="150">
        <v>206596</v>
      </c>
      <c r="G110" s="147">
        <v>207</v>
      </c>
      <c r="H110" s="147">
        <v>72005725</v>
      </c>
      <c r="I110" s="147">
        <v>14</v>
      </c>
      <c r="J110" s="147">
        <v>2152</v>
      </c>
      <c r="K110" s="147">
        <v>457</v>
      </c>
    </row>
    <row r="111" spans="2:11" ht="15" customHeight="1" x14ac:dyDescent="0.2">
      <c r="B111" s="120" t="s">
        <v>412</v>
      </c>
      <c r="C111" s="150">
        <v>8359</v>
      </c>
      <c r="G111" s="147">
        <v>207</v>
      </c>
      <c r="H111" s="147">
        <v>72005726</v>
      </c>
      <c r="I111" s="147">
        <v>14</v>
      </c>
      <c r="J111" s="147">
        <v>2156</v>
      </c>
      <c r="K111" s="147">
        <v>2</v>
      </c>
    </row>
    <row r="112" spans="2:11" ht="15" customHeight="1" x14ac:dyDescent="0.2">
      <c r="B112" s="120" t="s">
        <v>413</v>
      </c>
      <c r="C112" s="150">
        <v>314470</v>
      </c>
      <c r="G112" s="147">
        <v>207</v>
      </c>
      <c r="H112" s="147">
        <v>72005726</v>
      </c>
      <c r="I112" s="147">
        <v>15</v>
      </c>
      <c r="J112" s="147">
        <v>2156</v>
      </c>
      <c r="K112" s="147">
        <v>892</v>
      </c>
    </row>
    <row r="113" spans="2:11" ht="15" customHeight="1" x14ac:dyDescent="0.2">
      <c r="B113" s="120" t="s">
        <v>414</v>
      </c>
      <c r="C113" s="150">
        <v>51639</v>
      </c>
      <c r="G113" s="147">
        <v>207</v>
      </c>
      <c r="H113" s="147">
        <v>72005727</v>
      </c>
      <c r="I113" s="147">
        <v>14</v>
      </c>
      <c r="J113" s="147">
        <v>2151</v>
      </c>
      <c r="K113" s="147">
        <v>187</v>
      </c>
    </row>
    <row r="114" spans="2:11" ht="15" customHeight="1" x14ac:dyDescent="0.2">
      <c r="B114" s="119" t="s">
        <v>415</v>
      </c>
      <c r="C114" s="152">
        <f>SUM(C82:C113)</f>
        <v>5487530</v>
      </c>
      <c r="G114" s="147">
        <v>207</v>
      </c>
      <c r="H114" s="147">
        <v>72005727</v>
      </c>
      <c r="I114" s="147">
        <v>14</v>
      </c>
      <c r="J114" s="147">
        <v>2161</v>
      </c>
      <c r="K114" s="147">
        <v>46</v>
      </c>
    </row>
    <row r="115" spans="2:11" ht="15" customHeight="1" x14ac:dyDescent="0.2">
      <c r="G115" s="147">
        <v>207</v>
      </c>
      <c r="H115" s="147">
        <v>72005727</v>
      </c>
      <c r="I115" s="147">
        <v>14</v>
      </c>
      <c r="J115" s="147">
        <v>2195</v>
      </c>
      <c r="K115" s="147">
        <v>33</v>
      </c>
    </row>
    <row r="116" spans="2:11" ht="15" customHeight="1" x14ac:dyDescent="0.2">
      <c r="G116" s="147">
        <v>207</v>
      </c>
      <c r="H116" s="147">
        <v>72005763</v>
      </c>
      <c r="I116" s="147">
        <v>14</v>
      </c>
      <c r="J116" s="147">
        <v>2158</v>
      </c>
      <c r="K116" s="147">
        <v>71</v>
      </c>
    </row>
    <row r="117" spans="2:11" ht="15" customHeight="1" x14ac:dyDescent="0.2">
      <c r="G117" s="147">
        <v>209</v>
      </c>
      <c r="H117" s="147">
        <v>72005722</v>
      </c>
      <c r="I117" s="147">
        <v>14</v>
      </c>
      <c r="J117" s="147">
        <v>2140</v>
      </c>
      <c r="K117" s="147">
        <v>2</v>
      </c>
    </row>
    <row r="118" spans="2:11" ht="15" customHeight="1" x14ac:dyDescent="0.2">
      <c r="G118" s="147">
        <v>209</v>
      </c>
      <c r="H118" s="147">
        <v>72005722</v>
      </c>
      <c r="I118" s="147">
        <v>14</v>
      </c>
      <c r="J118" s="147">
        <v>2154</v>
      </c>
      <c r="K118" s="147">
        <v>5</v>
      </c>
    </row>
    <row r="119" spans="2:11" ht="15" customHeight="1" x14ac:dyDescent="0.2">
      <c r="G119" s="147">
        <v>209</v>
      </c>
      <c r="H119" s="147">
        <v>72005724</v>
      </c>
      <c r="I119" s="147">
        <v>14</v>
      </c>
      <c r="J119" s="147">
        <v>2155</v>
      </c>
      <c r="K119" s="147">
        <v>1</v>
      </c>
    </row>
    <row r="120" spans="2:11" ht="15" customHeight="1" x14ac:dyDescent="0.2">
      <c r="G120" s="147">
        <v>209</v>
      </c>
      <c r="H120" s="147">
        <v>72005727</v>
      </c>
      <c r="I120" s="147">
        <v>14</v>
      </c>
      <c r="J120" s="147">
        <v>2195</v>
      </c>
      <c r="K120" s="147">
        <v>2</v>
      </c>
    </row>
    <row r="121" spans="2:11" ht="15" customHeight="1" x14ac:dyDescent="0.2">
      <c r="G121" s="147">
        <v>211</v>
      </c>
      <c r="H121" s="147">
        <v>72005716</v>
      </c>
      <c r="I121" s="147">
        <v>15</v>
      </c>
      <c r="J121" s="147">
        <v>1650</v>
      </c>
      <c r="K121" s="147">
        <v>10</v>
      </c>
    </row>
    <row r="122" spans="2:11" ht="15" customHeight="1" x14ac:dyDescent="0.2">
      <c r="G122" s="147">
        <v>211</v>
      </c>
      <c r="H122" s="147">
        <v>72005722</v>
      </c>
      <c r="I122" s="147">
        <v>14</v>
      </c>
      <c r="J122" s="147">
        <v>2140</v>
      </c>
      <c r="K122" s="147">
        <v>459</v>
      </c>
    </row>
    <row r="123" spans="2:11" ht="15" customHeight="1" x14ac:dyDescent="0.2">
      <c r="G123" s="147">
        <v>211</v>
      </c>
      <c r="H123" s="147">
        <v>72005722</v>
      </c>
      <c r="I123" s="147">
        <v>14</v>
      </c>
      <c r="J123" s="147">
        <v>2154</v>
      </c>
      <c r="K123" s="147">
        <v>1906</v>
      </c>
    </row>
    <row r="124" spans="2:11" ht="15" customHeight="1" x14ac:dyDescent="0.2">
      <c r="G124" s="147">
        <v>211</v>
      </c>
      <c r="H124" s="147">
        <v>72005722</v>
      </c>
      <c r="I124" s="147">
        <v>14</v>
      </c>
      <c r="J124" s="147">
        <v>2155</v>
      </c>
      <c r="K124" s="147">
        <v>2</v>
      </c>
    </row>
    <row r="125" spans="2:11" ht="15" customHeight="1" x14ac:dyDescent="0.2">
      <c r="G125" s="147">
        <v>211</v>
      </c>
      <c r="H125" s="147">
        <v>72005723</v>
      </c>
      <c r="I125" s="147">
        <v>14</v>
      </c>
      <c r="J125" s="147">
        <v>2153</v>
      </c>
      <c r="K125" s="147">
        <v>1025</v>
      </c>
    </row>
    <row r="126" spans="2:11" ht="15" customHeight="1" x14ac:dyDescent="0.2">
      <c r="G126" s="147">
        <v>211</v>
      </c>
      <c r="H126" s="147">
        <v>72005723</v>
      </c>
      <c r="I126" s="147">
        <v>14</v>
      </c>
      <c r="J126" s="147">
        <v>2160</v>
      </c>
      <c r="K126" s="147">
        <v>437</v>
      </c>
    </row>
    <row r="127" spans="2:11" ht="15" customHeight="1" x14ac:dyDescent="0.2">
      <c r="G127" s="147">
        <v>211</v>
      </c>
      <c r="H127" s="147">
        <v>72005724</v>
      </c>
      <c r="I127" s="147">
        <v>14</v>
      </c>
      <c r="J127" s="147">
        <v>2155</v>
      </c>
      <c r="K127" s="147">
        <v>1114</v>
      </c>
    </row>
    <row r="128" spans="2:11" ht="15" customHeight="1" x14ac:dyDescent="0.2">
      <c r="G128" s="147">
        <v>211</v>
      </c>
      <c r="H128" s="147">
        <v>72005724</v>
      </c>
      <c r="I128" s="147">
        <v>14</v>
      </c>
      <c r="J128" s="147">
        <v>2195</v>
      </c>
      <c r="K128" s="147">
        <v>15</v>
      </c>
    </row>
    <row r="129" spans="7:11" ht="15" customHeight="1" x14ac:dyDescent="0.2">
      <c r="G129" s="147">
        <v>211</v>
      </c>
      <c r="H129" s="147">
        <v>72005725</v>
      </c>
      <c r="I129" s="147">
        <v>14</v>
      </c>
      <c r="J129" s="147">
        <v>2140</v>
      </c>
      <c r="K129" s="147">
        <v>19</v>
      </c>
    </row>
    <row r="130" spans="7:11" ht="15" customHeight="1" x14ac:dyDescent="0.2">
      <c r="G130" s="147">
        <v>211</v>
      </c>
      <c r="H130" s="147">
        <v>72005725</v>
      </c>
      <c r="I130" s="147">
        <v>14</v>
      </c>
      <c r="J130" s="147">
        <v>2152</v>
      </c>
      <c r="K130" s="147">
        <v>1551</v>
      </c>
    </row>
    <row r="131" spans="7:11" ht="15" customHeight="1" x14ac:dyDescent="0.2">
      <c r="G131" s="147">
        <v>211</v>
      </c>
      <c r="H131" s="147">
        <v>72005726</v>
      </c>
      <c r="I131" s="147">
        <v>14</v>
      </c>
      <c r="J131" s="147">
        <v>2156</v>
      </c>
      <c r="K131" s="147">
        <v>8</v>
      </c>
    </row>
    <row r="132" spans="7:11" ht="15" customHeight="1" x14ac:dyDescent="0.2">
      <c r="G132" s="147">
        <v>211</v>
      </c>
      <c r="H132" s="147">
        <v>72005726</v>
      </c>
      <c r="I132" s="147">
        <v>15</v>
      </c>
      <c r="J132" s="147">
        <v>2156</v>
      </c>
      <c r="K132" s="147">
        <v>2751</v>
      </c>
    </row>
    <row r="133" spans="7:11" ht="15" customHeight="1" x14ac:dyDescent="0.2">
      <c r="G133" s="147">
        <v>211</v>
      </c>
      <c r="H133" s="147">
        <v>72005727</v>
      </c>
      <c r="I133" s="147">
        <v>14</v>
      </c>
      <c r="J133" s="147">
        <v>2140</v>
      </c>
      <c r="K133" s="147">
        <v>8</v>
      </c>
    </row>
    <row r="134" spans="7:11" ht="15" customHeight="1" x14ac:dyDescent="0.2">
      <c r="G134" s="147">
        <v>211</v>
      </c>
      <c r="H134" s="147">
        <v>72005727</v>
      </c>
      <c r="I134" s="147">
        <v>14</v>
      </c>
      <c r="J134" s="147">
        <v>2151</v>
      </c>
      <c r="K134" s="147">
        <v>654</v>
      </c>
    </row>
    <row r="135" spans="7:11" ht="15" customHeight="1" x14ac:dyDescent="0.2">
      <c r="G135" s="147">
        <v>211</v>
      </c>
      <c r="H135" s="147">
        <v>72005727</v>
      </c>
      <c r="I135" s="147">
        <v>14</v>
      </c>
      <c r="J135" s="147">
        <v>2161</v>
      </c>
      <c r="K135" s="147">
        <v>201</v>
      </c>
    </row>
    <row r="136" spans="7:11" ht="15" customHeight="1" x14ac:dyDescent="0.2">
      <c r="G136" s="147">
        <v>211</v>
      </c>
      <c r="H136" s="147">
        <v>72005727</v>
      </c>
      <c r="I136" s="147">
        <v>14</v>
      </c>
      <c r="J136" s="147">
        <v>2195</v>
      </c>
      <c r="K136" s="147">
        <v>129</v>
      </c>
    </row>
    <row r="137" spans="7:11" ht="15" customHeight="1" x14ac:dyDescent="0.2">
      <c r="G137" s="147">
        <v>211</v>
      </c>
      <c r="H137" s="147">
        <v>72005763</v>
      </c>
      <c r="I137" s="147">
        <v>14</v>
      </c>
      <c r="J137" s="147">
        <v>2158</v>
      </c>
      <c r="K137" s="147">
        <v>310</v>
      </c>
    </row>
    <row r="138" spans="7:11" ht="15" customHeight="1" x14ac:dyDescent="0.2">
      <c r="G138" s="147">
        <v>213</v>
      </c>
      <c r="H138" s="147">
        <v>72005716</v>
      </c>
      <c r="I138" s="147">
        <v>15</v>
      </c>
      <c r="J138" s="147">
        <v>1650</v>
      </c>
      <c r="K138" s="147">
        <v>8</v>
      </c>
    </row>
    <row r="139" spans="7:11" ht="15" customHeight="1" x14ac:dyDescent="0.2">
      <c r="G139" s="147">
        <v>213</v>
      </c>
      <c r="H139" s="147">
        <v>72005722</v>
      </c>
      <c r="I139" s="147">
        <v>14</v>
      </c>
      <c r="J139" s="147">
        <v>2140</v>
      </c>
      <c r="K139" s="147">
        <v>25</v>
      </c>
    </row>
    <row r="140" spans="7:11" ht="15" customHeight="1" x14ac:dyDescent="0.2">
      <c r="G140" s="147">
        <v>213</v>
      </c>
      <c r="H140" s="147">
        <v>72005722</v>
      </c>
      <c r="I140" s="147">
        <v>14</v>
      </c>
      <c r="J140" s="147">
        <v>2154</v>
      </c>
      <c r="K140" s="147">
        <v>79</v>
      </c>
    </row>
    <row r="141" spans="7:11" ht="15" customHeight="1" x14ac:dyDescent="0.2">
      <c r="G141" s="147">
        <v>213</v>
      </c>
      <c r="H141" s="147">
        <v>72005723</v>
      </c>
      <c r="I141" s="147">
        <v>14</v>
      </c>
      <c r="J141" s="147">
        <v>2153</v>
      </c>
      <c r="K141" s="147">
        <v>17</v>
      </c>
    </row>
    <row r="142" spans="7:11" ht="15" customHeight="1" x14ac:dyDescent="0.2">
      <c r="G142" s="147">
        <v>213</v>
      </c>
      <c r="H142" s="147">
        <v>72005723</v>
      </c>
      <c r="I142" s="147">
        <v>14</v>
      </c>
      <c r="J142" s="147">
        <v>2160</v>
      </c>
      <c r="K142" s="147">
        <v>9</v>
      </c>
    </row>
    <row r="143" spans="7:11" ht="15" customHeight="1" x14ac:dyDescent="0.2">
      <c r="G143" s="147">
        <v>213</v>
      </c>
      <c r="H143" s="147">
        <v>72005724</v>
      </c>
      <c r="I143" s="147">
        <v>14</v>
      </c>
      <c r="J143" s="147">
        <v>2155</v>
      </c>
      <c r="K143" s="147">
        <v>23</v>
      </c>
    </row>
    <row r="144" spans="7:11" ht="15" customHeight="1" x14ac:dyDescent="0.2">
      <c r="G144" s="147">
        <v>213</v>
      </c>
      <c r="H144" s="147">
        <v>72005725</v>
      </c>
      <c r="I144" s="147">
        <v>14</v>
      </c>
      <c r="J144" s="147">
        <v>2140</v>
      </c>
      <c r="K144" s="147">
        <v>2</v>
      </c>
    </row>
    <row r="145" spans="7:11" ht="15" customHeight="1" x14ac:dyDescent="0.2">
      <c r="G145" s="147">
        <v>213</v>
      </c>
      <c r="H145" s="147">
        <v>72005725</v>
      </c>
      <c r="I145" s="147">
        <v>14</v>
      </c>
      <c r="J145" s="147">
        <v>2152</v>
      </c>
      <c r="K145" s="147">
        <v>60</v>
      </c>
    </row>
    <row r="146" spans="7:11" ht="15" customHeight="1" x14ac:dyDescent="0.2">
      <c r="G146" s="147">
        <v>213</v>
      </c>
      <c r="H146" s="147">
        <v>72005726</v>
      </c>
      <c r="I146" s="147">
        <v>14</v>
      </c>
      <c r="J146" s="147">
        <v>2156</v>
      </c>
      <c r="K146" s="147">
        <v>1</v>
      </c>
    </row>
    <row r="147" spans="7:11" ht="15" customHeight="1" x14ac:dyDescent="0.2">
      <c r="G147" s="147">
        <v>213</v>
      </c>
      <c r="H147" s="147">
        <v>72005726</v>
      </c>
      <c r="I147" s="147">
        <v>15</v>
      </c>
      <c r="J147" s="147">
        <v>2156</v>
      </c>
      <c r="K147" s="147">
        <v>71</v>
      </c>
    </row>
    <row r="148" spans="7:11" ht="15" customHeight="1" x14ac:dyDescent="0.2">
      <c r="G148" s="147">
        <v>213</v>
      </c>
      <c r="H148" s="147">
        <v>72005727</v>
      </c>
      <c r="I148" s="147">
        <v>14</v>
      </c>
      <c r="J148" s="147">
        <v>2140</v>
      </c>
      <c r="K148" s="147">
        <v>1</v>
      </c>
    </row>
    <row r="149" spans="7:11" ht="15" customHeight="1" x14ac:dyDescent="0.2">
      <c r="G149" s="147">
        <v>213</v>
      </c>
      <c r="H149" s="147">
        <v>72005727</v>
      </c>
      <c r="I149" s="147">
        <v>14</v>
      </c>
      <c r="J149" s="147">
        <v>2151</v>
      </c>
      <c r="K149" s="147">
        <v>44</v>
      </c>
    </row>
    <row r="150" spans="7:11" ht="15" customHeight="1" x14ac:dyDescent="0.2">
      <c r="G150" s="147">
        <v>213</v>
      </c>
      <c r="H150" s="147">
        <v>72005727</v>
      </c>
      <c r="I150" s="147">
        <v>14</v>
      </c>
      <c r="J150" s="147">
        <v>2161</v>
      </c>
      <c r="K150" s="147">
        <v>11</v>
      </c>
    </row>
    <row r="151" spans="7:11" ht="15" customHeight="1" x14ac:dyDescent="0.2">
      <c r="G151" s="147">
        <v>213</v>
      </c>
      <c r="H151" s="147">
        <v>72005727</v>
      </c>
      <c r="I151" s="147">
        <v>14</v>
      </c>
      <c r="J151" s="147">
        <v>2195</v>
      </c>
      <c r="K151" s="147">
        <v>30</v>
      </c>
    </row>
    <row r="152" spans="7:11" ht="15" customHeight="1" x14ac:dyDescent="0.2">
      <c r="G152" s="147">
        <v>213</v>
      </c>
      <c r="H152" s="147">
        <v>72005763</v>
      </c>
      <c r="I152" s="147">
        <v>14</v>
      </c>
      <c r="J152" s="147">
        <v>2158</v>
      </c>
      <c r="K152" s="147">
        <v>3</v>
      </c>
    </row>
    <row r="153" spans="7:11" ht="15" customHeight="1" x14ac:dyDescent="0.2">
      <c r="G153" s="147">
        <v>217</v>
      </c>
      <c r="H153" s="147">
        <v>72005726</v>
      </c>
      <c r="I153" s="147">
        <v>15</v>
      </c>
      <c r="J153" s="147">
        <v>2156</v>
      </c>
      <c r="K153" s="147">
        <v>1</v>
      </c>
    </row>
    <row r="154" spans="7:11" ht="15" customHeight="1" x14ac:dyDescent="0.2">
      <c r="G154" s="147">
        <v>400</v>
      </c>
      <c r="H154" s="147">
        <v>72005722</v>
      </c>
      <c r="I154" s="147">
        <v>14</v>
      </c>
      <c r="J154" s="147">
        <v>2140</v>
      </c>
      <c r="K154" s="147">
        <v>2</v>
      </c>
    </row>
    <row r="155" spans="7:11" ht="15" customHeight="1" x14ac:dyDescent="0.2">
      <c r="G155" s="147">
        <v>400</v>
      </c>
      <c r="H155" s="147">
        <v>72005722</v>
      </c>
      <c r="I155" s="147">
        <v>14</v>
      </c>
      <c r="J155" s="147">
        <v>2154</v>
      </c>
      <c r="K155" s="147">
        <v>12</v>
      </c>
    </row>
    <row r="156" spans="7:11" ht="15" customHeight="1" x14ac:dyDescent="0.2">
      <c r="G156" s="147">
        <v>400</v>
      </c>
      <c r="H156" s="147">
        <v>72005723</v>
      </c>
      <c r="I156" s="147">
        <v>14</v>
      </c>
      <c r="J156" s="147">
        <v>2153</v>
      </c>
      <c r="K156" s="147">
        <v>2</v>
      </c>
    </row>
    <row r="157" spans="7:11" ht="15" customHeight="1" x14ac:dyDescent="0.2">
      <c r="G157" s="147">
        <v>400</v>
      </c>
      <c r="H157" s="147">
        <v>72005723</v>
      </c>
      <c r="I157" s="147">
        <v>14</v>
      </c>
      <c r="J157" s="147">
        <v>2160</v>
      </c>
      <c r="K157" s="147">
        <v>1</v>
      </c>
    </row>
    <row r="158" spans="7:11" ht="15" customHeight="1" x14ac:dyDescent="0.2">
      <c r="G158" s="147">
        <v>400</v>
      </c>
      <c r="H158" s="147">
        <v>72005724</v>
      </c>
      <c r="I158" s="147">
        <v>14</v>
      </c>
      <c r="J158" s="147">
        <v>2155</v>
      </c>
      <c r="K158" s="147">
        <v>4</v>
      </c>
    </row>
    <row r="159" spans="7:11" ht="15" customHeight="1" x14ac:dyDescent="0.2">
      <c r="G159" s="147">
        <v>400</v>
      </c>
      <c r="H159" s="147">
        <v>72005725</v>
      </c>
      <c r="I159" s="147">
        <v>14</v>
      </c>
      <c r="J159" s="147">
        <v>2152</v>
      </c>
      <c r="K159" s="147">
        <v>9</v>
      </c>
    </row>
    <row r="160" spans="7:11" ht="15" customHeight="1" x14ac:dyDescent="0.2">
      <c r="G160" s="147">
        <v>400</v>
      </c>
      <c r="H160" s="147">
        <v>72005727</v>
      </c>
      <c r="I160" s="147">
        <v>14</v>
      </c>
      <c r="J160" s="147">
        <v>2151</v>
      </c>
      <c r="K160" s="147">
        <v>4</v>
      </c>
    </row>
    <row r="161" spans="7:11" ht="15" customHeight="1" x14ac:dyDescent="0.2">
      <c r="G161" s="147">
        <v>400</v>
      </c>
      <c r="H161" s="147">
        <v>72005727</v>
      </c>
      <c r="I161" s="147">
        <v>14</v>
      </c>
      <c r="J161" s="147">
        <v>2161</v>
      </c>
      <c r="K161" s="147">
        <v>3</v>
      </c>
    </row>
    <row r="162" spans="7:11" ht="15" customHeight="1" x14ac:dyDescent="0.2">
      <c r="G162" s="147">
        <v>402</v>
      </c>
      <c r="H162" s="147">
        <v>72005722</v>
      </c>
      <c r="I162" s="147">
        <v>14</v>
      </c>
      <c r="J162" s="147">
        <v>2154</v>
      </c>
      <c r="K162" s="147">
        <v>1</v>
      </c>
    </row>
    <row r="163" spans="7:11" ht="15" customHeight="1" x14ac:dyDescent="0.2">
      <c r="G163" s="147">
        <v>402</v>
      </c>
      <c r="H163" s="147">
        <v>72005723</v>
      </c>
      <c r="I163" s="147">
        <v>14</v>
      </c>
      <c r="J163" s="147">
        <v>2160</v>
      </c>
      <c r="K163" s="147">
        <v>1</v>
      </c>
    </row>
    <row r="164" spans="7:11" ht="15" customHeight="1" x14ac:dyDescent="0.2">
      <c r="G164" s="147">
        <v>402</v>
      </c>
      <c r="H164" s="147">
        <v>72005725</v>
      </c>
      <c r="I164" s="147">
        <v>14</v>
      </c>
      <c r="J164" s="147">
        <v>2152</v>
      </c>
      <c r="K164" s="147">
        <v>1</v>
      </c>
    </row>
    <row r="165" spans="7:11" ht="15" customHeight="1" x14ac:dyDescent="0.2">
      <c r="G165" s="147">
        <v>402</v>
      </c>
      <c r="H165" s="147">
        <v>72005727</v>
      </c>
      <c r="I165" s="147">
        <v>14</v>
      </c>
      <c r="J165" s="147">
        <v>2151</v>
      </c>
      <c r="K165" s="147">
        <v>2</v>
      </c>
    </row>
    <row r="166" spans="7:11" ht="15" customHeight="1" x14ac:dyDescent="0.2">
      <c r="G166" s="147">
        <v>500</v>
      </c>
      <c r="H166" s="147">
        <v>72005722</v>
      </c>
      <c r="I166" s="147">
        <v>14</v>
      </c>
      <c r="J166" s="147">
        <v>2140</v>
      </c>
      <c r="K166" s="147">
        <v>10</v>
      </c>
    </row>
    <row r="167" spans="7:11" ht="15" customHeight="1" x14ac:dyDescent="0.2">
      <c r="G167" s="147">
        <v>500</v>
      </c>
      <c r="H167" s="147">
        <v>72005722</v>
      </c>
      <c r="I167" s="147">
        <v>14</v>
      </c>
      <c r="J167" s="147">
        <v>2154</v>
      </c>
      <c r="K167" s="147">
        <v>42</v>
      </c>
    </row>
    <row r="168" spans="7:11" ht="15" customHeight="1" x14ac:dyDescent="0.2">
      <c r="G168" s="147">
        <v>500</v>
      </c>
      <c r="H168" s="147">
        <v>72005722</v>
      </c>
      <c r="I168" s="147">
        <v>14</v>
      </c>
      <c r="J168" s="147">
        <v>2155</v>
      </c>
      <c r="K168" s="147">
        <v>1</v>
      </c>
    </row>
    <row r="169" spans="7:11" ht="15" customHeight="1" x14ac:dyDescent="0.2">
      <c r="G169" s="147">
        <v>500</v>
      </c>
      <c r="H169" s="147">
        <v>72005722</v>
      </c>
      <c r="I169" s="147">
        <v>14</v>
      </c>
      <c r="J169" s="147">
        <v>2158</v>
      </c>
      <c r="K169" s="147">
        <v>1</v>
      </c>
    </row>
    <row r="170" spans="7:11" ht="15" customHeight="1" x14ac:dyDescent="0.2">
      <c r="G170" s="147">
        <v>500</v>
      </c>
      <c r="H170" s="147">
        <v>72005723</v>
      </c>
      <c r="I170" s="147">
        <v>14</v>
      </c>
      <c r="J170" s="147">
        <v>2153</v>
      </c>
      <c r="K170" s="147">
        <v>7</v>
      </c>
    </row>
    <row r="171" spans="7:11" ht="15" customHeight="1" x14ac:dyDescent="0.2">
      <c r="G171" s="147">
        <v>500</v>
      </c>
      <c r="H171" s="147">
        <v>72005723</v>
      </c>
      <c r="I171" s="147">
        <v>14</v>
      </c>
      <c r="J171" s="147">
        <v>2160</v>
      </c>
      <c r="K171" s="147">
        <v>13</v>
      </c>
    </row>
    <row r="172" spans="7:11" ht="15" customHeight="1" x14ac:dyDescent="0.2">
      <c r="G172" s="147">
        <v>500</v>
      </c>
      <c r="H172" s="147">
        <v>72005724</v>
      </c>
      <c r="I172" s="147">
        <v>14</v>
      </c>
      <c r="J172" s="147">
        <v>2155</v>
      </c>
      <c r="K172" s="147">
        <v>5</v>
      </c>
    </row>
    <row r="173" spans="7:11" ht="15" customHeight="1" x14ac:dyDescent="0.2">
      <c r="G173" s="147">
        <v>500</v>
      </c>
      <c r="H173" s="147">
        <v>72005725</v>
      </c>
      <c r="I173" s="147">
        <v>14</v>
      </c>
      <c r="J173" s="147">
        <v>2152</v>
      </c>
      <c r="K173" s="147">
        <v>4</v>
      </c>
    </row>
    <row r="174" spans="7:11" ht="15" customHeight="1" x14ac:dyDescent="0.2">
      <c r="G174" s="147">
        <v>500</v>
      </c>
      <c r="H174" s="147">
        <v>72005726</v>
      </c>
      <c r="I174" s="147">
        <v>14</v>
      </c>
      <c r="J174" s="147">
        <v>2156</v>
      </c>
      <c r="K174" s="147">
        <v>2</v>
      </c>
    </row>
    <row r="175" spans="7:11" ht="15" customHeight="1" x14ac:dyDescent="0.2">
      <c r="G175" s="147">
        <v>500</v>
      </c>
      <c r="H175" s="147">
        <v>72005726</v>
      </c>
      <c r="I175" s="147">
        <v>15</v>
      </c>
      <c r="J175" s="147">
        <v>2156</v>
      </c>
      <c r="K175" s="147">
        <v>69</v>
      </c>
    </row>
    <row r="176" spans="7:11" ht="15" customHeight="1" x14ac:dyDescent="0.2">
      <c r="G176" s="147">
        <v>500</v>
      </c>
      <c r="H176" s="147">
        <v>72005726</v>
      </c>
      <c r="I176" s="147">
        <v>15</v>
      </c>
      <c r="J176" s="147">
        <v>2195</v>
      </c>
      <c r="K176" s="147">
        <v>1</v>
      </c>
    </row>
    <row r="177" spans="7:11" ht="15" customHeight="1" x14ac:dyDescent="0.2">
      <c r="G177" s="147">
        <v>500</v>
      </c>
      <c r="H177" s="147">
        <v>72005727</v>
      </c>
      <c r="I177" s="147">
        <v>14</v>
      </c>
      <c r="J177" s="147">
        <v>2151</v>
      </c>
      <c r="K177" s="147">
        <v>23</v>
      </c>
    </row>
    <row r="178" spans="7:11" ht="15" customHeight="1" x14ac:dyDescent="0.2">
      <c r="G178" s="147">
        <v>500</v>
      </c>
      <c r="H178" s="147">
        <v>72005727</v>
      </c>
      <c r="I178" s="147">
        <v>14</v>
      </c>
      <c r="J178" s="147">
        <v>2160</v>
      </c>
      <c r="K178" s="147">
        <v>1</v>
      </c>
    </row>
    <row r="179" spans="7:11" ht="15" customHeight="1" x14ac:dyDescent="0.2">
      <c r="G179" s="147">
        <v>500</v>
      </c>
      <c r="H179" s="147">
        <v>72005727</v>
      </c>
      <c r="I179" s="147">
        <v>14</v>
      </c>
      <c r="J179" s="147">
        <v>2161</v>
      </c>
      <c r="K179" s="147">
        <v>8</v>
      </c>
    </row>
    <row r="180" spans="7:11" ht="15" customHeight="1" x14ac:dyDescent="0.2">
      <c r="G180" s="147">
        <v>500</v>
      </c>
      <c r="H180" s="147">
        <v>72005727</v>
      </c>
      <c r="I180" s="147">
        <v>14</v>
      </c>
      <c r="J180" s="147">
        <v>2195</v>
      </c>
      <c r="K180" s="147">
        <v>40</v>
      </c>
    </row>
    <row r="181" spans="7:11" ht="15" customHeight="1" x14ac:dyDescent="0.2">
      <c r="G181" s="147">
        <v>500</v>
      </c>
      <c r="H181" s="147">
        <v>72005763</v>
      </c>
      <c r="I181" s="147">
        <v>14</v>
      </c>
      <c r="J181" s="147">
        <v>2158</v>
      </c>
      <c r="K181" s="147">
        <v>1</v>
      </c>
    </row>
    <row r="182" spans="7:11" ht="15" customHeight="1" x14ac:dyDescent="0.2">
      <c r="K182" s="120">
        <f>SUM(K45:K181)</f>
        <v>50556</v>
      </c>
    </row>
  </sheetData>
  <mergeCells count="56">
    <mergeCell ref="B76:D76"/>
    <mergeCell ref="B77:D77"/>
    <mergeCell ref="B70:D70"/>
    <mergeCell ref="B71:D71"/>
    <mergeCell ref="B72:D72"/>
    <mergeCell ref="B73:D73"/>
    <mergeCell ref="B74:D74"/>
    <mergeCell ref="B75:D75"/>
    <mergeCell ref="B69:D69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45:C45"/>
    <mergeCell ref="D29:J29"/>
    <mergeCell ref="D30:J30"/>
    <mergeCell ref="D31:J31"/>
    <mergeCell ref="D32:J32"/>
    <mergeCell ref="D33:J33"/>
    <mergeCell ref="D34:J34"/>
    <mergeCell ref="D36:J36"/>
    <mergeCell ref="D37:J37"/>
    <mergeCell ref="D38:J38"/>
    <mergeCell ref="D39:J39"/>
    <mergeCell ref="E44:F44"/>
    <mergeCell ref="M3:M5"/>
    <mergeCell ref="E4:E5"/>
    <mergeCell ref="F4:F5"/>
    <mergeCell ref="K4:L4"/>
    <mergeCell ref="D26:J26"/>
    <mergeCell ref="D27:J27"/>
    <mergeCell ref="B3:B5"/>
    <mergeCell ref="C3:C5"/>
    <mergeCell ref="D3:D5"/>
    <mergeCell ref="E3:H3"/>
    <mergeCell ref="I3:I5"/>
    <mergeCell ref="J3:L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4"/>
  <sheetViews>
    <sheetView topLeftCell="A7" workbookViewId="0">
      <selection activeCell="I21" sqref="I21"/>
    </sheetView>
  </sheetViews>
  <sheetFormatPr defaultRowHeight="15" customHeight="1" x14ac:dyDescent="0.25"/>
  <cols>
    <col min="1" max="1" width="36.7109375" style="226" customWidth="1"/>
    <col min="2" max="2" width="9.42578125" style="226" customWidth="1"/>
    <col min="3" max="3" width="9.140625" style="226"/>
    <col min="4" max="4" width="10" style="226" customWidth="1"/>
    <col min="5" max="5" width="9.140625" style="226"/>
    <col min="6" max="6" width="11" style="226" customWidth="1"/>
    <col min="7" max="7" width="9.140625" style="226"/>
    <col min="8" max="8" width="14.7109375" style="226" customWidth="1"/>
    <col min="9" max="9" width="20.5703125" style="226" customWidth="1"/>
    <col min="10" max="10" width="12.85546875" style="226" customWidth="1"/>
    <col min="11" max="11" width="13" style="226" customWidth="1"/>
    <col min="12" max="12" width="11.140625" style="226" bestFit="1" customWidth="1"/>
    <col min="13" max="16384" width="9.140625" style="226"/>
  </cols>
  <sheetData>
    <row r="1" spans="1:16" ht="15" customHeight="1" x14ac:dyDescent="0.25">
      <c r="A1" s="254" t="s">
        <v>465</v>
      </c>
    </row>
    <row r="2" spans="1:16" s="176" customFormat="1" ht="15" customHeight="1" x14ac:dyDescent="0.3">
      <c r="A2" s="247" t="s">
        <v>466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8"/>
    </row>
    <row r="3" spans="1:16" s="176" customFormat="1" ht="38.25" x14ac:dyDescent="0.25">
      <c r="A3" s="245"/>
      <c r="B3" s="248" t="s">
        <v>460</v>
      </c>
      <c r="C3" s="248" t="s">
        <v>444</v>
      </c>
      <c r="D3" s="248" t="s">
        <v>288</v>
      </c>
      <c r="E3" s="244" t="s">
        <v>328</v>
      </c>
      <c r="F3" s="251"/>
      <c r="G3" s="251"/>
      <c r="H3" s="250"/>
      <c r="I3" s="248" t="s">
        <v>461</v>
      </c>
      <c r="J3" s="579" t="s">
        <v>339</v>
      </c>
      <c r="K3" s="580"/>
      <c r="L3" s="580"/>
      <c r="M3" s="581"/>
      <c r="P3" s="240"/>
    </row>
    <row r="4" spans="1:16" s="176" customFormat="1" ht="25.5" x14ac:dyDescent="0.25">
      <c r="A4" s="239"/>
      <c r="B4" s="249"/>
      <c r="C4" s="252"/>
      <c r="D4" s="252"/>
      <c r="E4" s="248" t="s">
        <v>293</v>
      </c>
      <c r="F4" s="248" t="s">
        <v>294</v>
      </c>
      <c r="G4" s="243" t="s">
        <v>295</v>
      </c>
      <c r="H4" s="243" t="s">
        <v>296</v>
      </c>
      <c r="I4" s="252"/>
      <c r="J4" s="244" t="s">
        <v>462</v>
      </c>
      <c r="K4" s="244" t="s">
        <v>463</v>
      </c>
      <c r="L4" s="250"/>
      <c r="M4" s="248" t="s">
        <v>300</v>
      </c>
      <c r="P4" s="240"/>
    </row>
    <row r="5" spans="1:16" s="176" customFormat="1" ht="15" customHeight="1" x14ac:dyDescent="0.25">
      <c r="A5" s="245" t="s">
        <v>464</v>
      </c>
      <c r="B5" s="243" t="s">
        <v>417</v>
      </c>
      <c r="C5" s="249"/>
      <c r="D5" s="249"/>
      <c r="E5" s="249"/>
      <c r="F5" s="249"/>
      <c r="G5" s="243" t="s">
        <v>300</v>
      </c>
      <c r="H5" s="243" t="s">
        <v>300</v>
      </c>
      <c r="I5" s="249"/>
      <c r="J5" s="243" t="s">
        <v>301</v>
      </c>
      <c r="K5" s="243" t="s">
        <v>302</v>
      </c>
      <c r="L5" s="243" t="s">
        <v>303</v>
      </c>
      <c r="M5" s="249"/>
      <c r="P5" s="240"/>
    </row>
    <row r="6" spans="1:16" s="176" customFormat="1" ht="15" customHeight="1" x14ac:dyDescent="0.25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P6" s="240"/>
    </row>
    <row r="7" spans="1:16" s="176" customFormat="1" ht="15" customHeight="1" x14ac:dyDescent="0.25">
      <c r="A7" s="246" t="s">
        <v>459</v>
      </c>
      <c r="B7" s="241">
        <v>893.64383561643797</v>
      </c>
      <c r="C7" s="241">
        <v>278291</v>
      </c>
      <c r="D7" s="257">
        <v>7.9701154965610597</v>
      </c>
      <c r="E7" s="257">
        <v>240.54102029554201</v>
      </c>
      <c r="F7" s="257">
        <v>77.242167371564307</v>
      </c>
      <c r="G7" s="242">
        <v>77.279809174250303</v>
      </c>
      <c r="H7" s="242">
        <v>77.019020115514806</v>
      </c>
      <c r="I7" s="257">
        <v>26970.5</v>
      </c>
      <c r="J7" s="241">
        <v>26968</v>
      </c>
      <c r="K7" s="241">
        <v>26151</v>
      </c>
      <c r="L7" s="259">
        <v>822</v>
      </c>
      <c r="M7" s="242">
        <v>20.9931330873079</v>
      </c>
      <c r="P7" s="240"/>
    </row>
    <row r="8" spans="1:16" ht="15" customHeight="1" x14ac:dyDescent="0.25">
      <c r="A8" s="254" t="s">
        <v>467</v>
      </c>
      <c r="B8" s="254">
        <v>886</v>
      </c>
    </row>
    <row r="10" spans="1:16" s="236" customFormat="1" ht="15" customHeight="1" x14ac:dyDescent="0.25"/>
    <row r="11" spans="1:16" s="236" customFormat="1" ht="15" customHeight="1" x14ac:dyDescent="0.25">
      <c r="A11" s="255" t="s">
        <v>456</v>
      </c>
    </row>
    <row r="12" spans="1:16" s="236" customFormat="1" ht="15" customHeight="1" x14ac:dyDescent="0.25">
      <c r="A12" s="270" t="s">
        <v>469</v>
      </c>
      <c r="B12" s="235" t="s">
        <v>468</v>
      </c>
    </row>
    <row r="13" spans="1:16" s="236" customFormat="1" ht="15" customHeight="1" x14ac:dyDescent="0.25">
      <c r="A13" s="235" t="s">
        <v>468</v>
      </c>
      <c r="B13" s="258">
        <v>21299</v>
      </c>
    </row>
    <row r="14" spans="1:16" s="236" customFormat="1" ht="15" customHeight="1" x14ac:dyDescent="0.25"/>
    <row r="15" spans="1:16" ht="15" customHeight="1" x14ac:dyDescent="0.25">
      <c r="F15" s="267" t="s">
        <v>472</v>
      </c>
      <c r="G15" s="268"/>
      <c r="H15" s="268"/>
      <c r="I15" s="253"/>
    </row>
    <row r="16" spans="1:16" ht="15" customHeight="1" x14ac:dyDescent="0.25">
      <c r="A16" s="254" t="s">
        <v>470</v>
      </c>
      <c r="B16" s="256" t="s">
        <v>471</v>
      </c>
      <c r="D16" s="179"/>
      <c r="F16" s="235" t="s">
        <v>434</v>
      </c>
      <c r="G16" s="235" t="s">
        <v>433</v>
      </c>
      <c r="H16" s="236"/>
      <c r="I16" s="236"/>
    </row>
    <row r="17" spans="1:12" ht="15" customHeight="1" x14ac:dyDescent="0.25">
      <c r="A17" s="174" t="s">
        <v>392</v>
      </c>
      <c r="B17" s="227" t="s">
        <v>393</v>
      </c>
      <c r="D17" s="227"/>
      <c r="F17" s="236"/>
      <c r="G17" s="236"/>
      <c r="H17" s="260" t="s">
        <v>387</v>
      </c>
      <c r="I17" s="260" t="s">
        <v>387</v>
      </c>
      <c r="J17" s="234"/>
    </row>
    <row r="18" spans="1:12" ht="15" customHeight="1" x14ac:dyDescent="0.25">
      <c r="A18" s="227" t="s">
        <v>394</v>
      </c>
      <c r="B18" s="225">
        <v>189641</v>
      </c>
      <c r="D18" s="225"/>
      <c r="F18" s="236"/>
      <c r="G18" s="236"/>
      <c r="H18" s="260" t="s">
        <v>434</v>
      </c>
      <c r="I18" s="260" t="s">
        <v>433</v>
      </c>
      <c r="J18" s="234"/>
    </row>
    <row r="19" spans="1:12" ht="15" customHeight="1" x14ac:dyDescent="0.25">
      <c r="A19" s="227" t="s">
        <v>395</v>
      </c>
      <c r="B19" s="225">
        <v>291029</v>
      </c>
      <c r="D19" s="225"/>
      <c r="F19" s="582" t="s">
        <v>387</v>
      </c>
      <c r="G19" s="582"/>
      <c r="H19" s="183">
        <v>1177284</v>
      </c>
      <c r="I19" s="183">
        <v>149593</v>
      </c>
      <c r="J19" s="194"/>
    </row>
    <row r="20" spans="1:12" ht="15" customHeight="1" x14ac:dyDescent="0.25">
      <c r="A20" s="227" t="s">
        <v>396</v>
      </c>
      <c r="B20" s="225">
        <v>77019</v>
      </c>
      <c r="D20" s="225"/>
      <c r="F20" s="265" t="s">
        <v>388</v>
      </c>
      <c r="G20" s="266"/>
      <c r="H20" s="151">
        <f>'přehled dle VS'!E80</f>
        <v>44255</v>
      </c>
      <c r="I20" s="151">
        <v>17868</v>
      </c>
      <c r="J20" s="226" t="s">
        <v>452</v>
      </c>
    </row>
    <row r="21" spans="1:12" ht="15" customHeight="1" x14ac:dyDescent="0.25">
      <c r="A21" s="227" t="s">
        <v>397</v>
      </c>
      <c r="B21" s="225">
        <v>169249</v>
      </c>
      <c r="D21" s="225"/>
      <c r="F21" s="275" t="s">
        <v>389</v>
      </c>
      <c r="G21" s="267"/>
      <c r="H21" s="269">
        <f>SUM(H19:H20)</f>
        <v>1221539</v>
      </c>
      <c r="I21" s="269">
        <f>SUM(I19:I20)</f>
        <v>167461</v>
      </c>
    </row>
    <row r="22" spans="1:12" ht="15" customHeight="1" x14ac:dyDescent="0.25">
      <c r="A22" s="227" t="s">
        <v>398</v>
      </c>
      <c r="B22" s="225">
        <v>363</v>
      </c>
      <c r="D22" s="225"/>
      <c r="F22" s="261"/>
      <c r="G22" s="261"/>
      <c r="H22" s="261"/>
      <c r="I22" s="262"/>
      <c r="J22" s="262"/>
      <c r="K22" s="263"/>
      <c r="L22" s="264"/>
    </row>
    <row r="23" spans="1:12" ht="15" customHeight="1" x14ac:dyDescent="0.25">
      <c r="A23" s="227" t="s">
        <v>399</v>
      </c>
      <c r="B23" s="225">
        <v>131585</v>
      </c>
      <c r="D23" s="225"/>
      <c r="F23" s="261"/>
      <c r="G23" s="261"/>
      <c r="H23" s="261"/>
      <c r="I23" s="262"/>
      <c r="J23" s="262"/>
      <c r="K23" s="263"/>
      <c r="L23" s="264"/>
    </row>
    <row r="24" spans="1:12" ht="15" customHeight="1" x14ac:dyDescent="0.25">
      <c r="A24" s="227" t="s">
        <v>400</v>
      </c>
      <c r="B24" s="225">
        <v>25500</v>
      </c>
      <c r="D24" s="225"/>
      <c r="F24" s="261"/>
      <c r="G24" s="261"/>
      <c r="H24" s="261"/>
      <c r="I24" s="262"/>
      <c r="J24" s="262"/>
      <c r="K24" s="263"/>
      <c r="L24" s="264"/>
    </row>
    <row r="25" spans="1:12" ht="15" customHeight="1" x14ac:dyDescent="0.25">
      <c r="A25" s="227" t="s">
        <v>401</v>
      </c>
      <c r="B25" s="225">
        <v>10429</v>
      </c>
      <c r="D25" s="225"/>
      <c r="F25" s="261"/>
      <c r="G25" s="261"/>
      <c r="H25" s="261"/>
      <c r="I25" s="262"/>
      <c r="J25" s="262"/>
      <c r="K25" s="263"/>
      <c r="L25" s="264"/>
    </row>
    <row r="26" spans="1:12" ht="15" customHeight="1" x14ac:dyDescent="0.25">
      <c r="A26" s="227" t="s">
        <v>402</v>
      </c>
      <c r="B26" s="225">
        <v>3143</v>
      </c>
      <c r="D26" s="225"/>
      <c r="F26" s="261"/>
      <c r="G26" s="261"/>
      <c r="H26" s="261"/>
      <c r="I26" s="262"/>
      <c r="J26" s="262"/>
      <c r="K26" s="263"/>
      <c r="L26" s="264"/>
    </row>
    <row r="27" spans="1:12" ht="15" customHeight="1" x14ac:dyDescent="0.25">
      <c r="A27" s="227" t="s">
        <v>175</v>
      </c>
      <c r="B27" s="225">
        <v>164866</v>
      </c>
      <c r="D27" s="225"/>
      <c r="F27" s="261"/>
      <c r="G27" s="261"/>
      <c r="H27" s="261"/>
      <c r="I27" s="262"/>
      <c r="J27" s="262"/>
      <c r="K27" s="263"/>
      <c r="L27" s="264"/>
    </row>
    <row r="28" spans="1:12" ht="15" customHeight="1" x14ac:dyDescent="0.25">
      <c r="A28" s="227" t="s">
        <v>176</v>
      </c>
      <c r="B28" s="225">
        <v>90210</v>
      </c>
      <c r="D28" s="225"/>
      <c r="F28" s="261"/>
      <c r="G28" s="261"/>
      <c r="H28" s="261"/>
      <c r="I28" s="262"/>
      <c r="J28" s="262"/>
      <c r="K28" s="263"/>
      <c r="L28" s="264"/>
    </row>
    <row r="29" spans="1:12" ht="15" customHeight="1" x14ac:dyDescent="0.25">
      <c r="A29" s="227" t="s">
        <v>178</v>
      </c>
      <c r="B29" s="225">
        <v>124497</v>
      </c>
      <c r="D29" s="225"/>
      <c r="F29" s="261"/>
      <c r="G29" s="261"/>
      <c r="H29" s="261"/>
      <c r="I29" s="262"/>
      <c r="J29" s="262"/>
      <c r="K29" s="263"/>
      <c r="L29" s="264"/>
    </row>
    <row r="30" spans="1:12" ht="15" customHeight="1" x14ac:dyDescent="0.25">
      <c r="A30" s="227" t="s">
        <v>257</v>
      </c>
      <c r="B30" s="225">
        <v>66373</v>
      </c>
      <c r="D30" s="225"/>
      <c r="F30" s="261"/>
      <c r="G30" s="261"/>
      <c r="H30" s="261"/>
      <c r="I30" s="262"/>
      <c r="J30" s="262"/>
      <c r="K30" s="263"/>
      <c r="L30" s="264"/>
    </row>
    <row r="31" spans="1:12" ht="15" customHeight="1" x14ac:dyDescent="0.25">
      <c r="A31" s="227" t="s">
        <v>259</v>
      </c>
      <c r="B31" s="225">
        <v>102939</v>
      </c>
      <c r="D31" s="225"/>
      <c r="F31" s="261"/>
      <c r="G31" s="261"/>
      <c r="H31" s="261"/>
      <c r="I31" s="262"/>
      <c r="J31" s="262"/>
      <c r="K31" s="263"/>
      <c r="L31" s="264"/>
    </row>
    <row r="32" spans="1:12" ht="15" customHeight="1" x14ac:dyDescent="0.25">
      <c r="A32" s="227" t="s">
        <v>180</v>
      </c>
      <c r="B32" s="225">
        <v>111817</v>
      </c>
      <c r="D32" s="225"/>
      <c r="F32" s="261"/>
      <c r="G32" s="261"/>
      <c r="H32" s="261"/>
      <c r="I32" s="262"/>
      <c r="J32" s="262"/>
      <c r="K32" s="263"/>
      <c r="L32" s="264"/>
    </row>
    <row r="33" spans="1:12" ht="15" customHeight="1" x14ac:dyDescent="0.25">
      <c r="A33" s="227" t="s">
        <v>182</v>
      </c>
      <c r="B33" s="225">
        <v>132849</v>
      </c>
      <c r="D33" s="225"/>
      <c r="F33" s="261"/>
      <c r="G33" s="261"/>
      <c r="H33" s="261"/>
      <c r="I33" s="262"/>
      <c r="J33" s="262"/>
      <c r="K33" s="263"/>
      <c r="L33" s="264"/>
    </row>
    <row r="34" spans="1:12" ht="15" customHeight="1" x14ac:dyDescent="0.25">
      <c r="A34" s="227" t="s">
        <v>188</v>
      </c>
      <c r="B34" s="225">
        <v>125826</v>
      </c>
      <c r="D34" s="225"/>
      <c r="F34" s="261"/>
      <c r="G34" s="261"/>
      <c r="H34" s="261"/>
      <c r="I34" s="262"/>
      <c r="J34" s="262"/>
      <c r="K34" s="263"/>
      <c r="L34" s="264"/>
    </row>
    <row r="35" spans="1:12" ht="15" customHeight="1" x14ac:dyDescent="0.25">
      <c r="A35" s="227" t="s">
        <v>190</v>
      </c>
      <c r="B35" s="225">
        <v>35456</v>
      </c>
      <c r="D35" s="225"/>
      <c r="F35" s="261"/>
      <c r="G35" s="261"/>
      <c r="H35" s="261"/>
      <c r="I35" s="262"/>
      <c r="J35" s="262"/>
      <c r="K35" s="263"/>
      <c r="L35" s="264"/>
    </row>
    <row r="36" spans="1:12" ht="15" customHeight="1" x14ac:dyDescent="0.25">
      <c r="A36" s="227" t="s">
        <v>267</v>
      </c>
      <c r="B36" s="225">
        <v>45898</v>
      </c>
      <c r="D36" s="225"/>
      <c r="F36" s="261"/>
      <c r="G36" s="261"/>
      <c r="H36" s="261"/>
      <c r="I36" s="262"/>
      <c r="J36" s="262"/>
      <c r="K36" s="263"/>
      <c r="L36" s="264"/>
    </row>
    <row r="37" spans="1:12" ht="15" customHeight="1" x14ac:dyDescent="0.25">
      <c r="A37" s="227" t="s">
        <v>403</v>
      </c>
      <c r="B37" s="225">
        <v>103331</v>
      </c>
      <c r="D37" s="225"/>
      <c r="F37" s="261"/>
      <c r="G37" s="261"/>
      <c r="H37" s="261"/>
      <c r="I37" s="262"/>
      <c r="J37" s="262"/>
      <c r="K37" s="263"/>
      <c r="L37" s="264"/>
    </row>
    <row r="38" spans="1:12" ht="15" customHeight="1" x14ac:dyDescent="0.25">
      <c r="A38" s="227" t="s">
        <v>404</v>
      </c>
      <c r="B38" s="225">
        <v>7894</v>
      </c>
      <c r="D38" s="225"/>
      <c r="F38" s="261"/>
      <c r="G38" s="261"/>
      <c r="H38" s="261"/>
      <c r="I38" s="262"/>
      <c r="J38" s="262"/>
      <c r="K38" s="263"/>
      <c r="L38" s="264"/>
    </row>
    <row r="39" spans="1:12" ht="15" customHeight="1" x14ac:dyDescent="0.25">
      <c r="A39" s="227" t="s">
        <v>405</v>
      </c>
      <c r="B39" s="225">
        <v>230879</v>
      </c>
      <c r="D39" s="225"/>
      <c r="F39" s="261"/>
      <c r="G39" s="261"/>
      <c r="H39" s="261"/>
      <c r="I39" s="262"/>
      <c r="J39" s="262"/>
      <c r="K39" s="263"/>
      <c r="L39" s="264"/>
    </row>
    <row r="40" spans="1:12" ht="15" customHeight="1" x14ac:dyDescent="0.25">
      <c r="A40" s="227" t="s">
        <v>406</v>
      </c>
      <c r="B40" s="225">
        <v>10220</v>
      </c>
      <c r="D40" s="225"/>
      <c r="F40" s="261"/>
      <c r="G40" s="261"/>
      <c r="H40" s="261"/>
      <c r="I40" s="262"/>
      <c r="J40" s="262"/>
      <c r="K40" s="263"/>
      <c r="L40" s="264"/>
    </row>
    <row r="41" spans="1:12" ht="15" customHeight="1" x14ac:dyDescent="0.25">
      <c r="A41" s="227" t="s">
        <v>430</v>
      </c>
      <c r="B41" s="225">
        <v>131</v>
      </c>
      <c r="D41" s="225"/>
      <c r="F41" s="261"/>
      <c r="G41" s="261"/>
      <c r="H41" s="261"/>
      <c r="I41" s="262"/>
      <c r="J41" s="262"/>
      <c r="K41" s="263"/>
      <c r="L41" s="264"/>
    </row>
    <row r="42" spans="1:12" ht="15" customHeight="1" x14ac:dyDescent="0.25">
      <c r="A42" s="227" t="s">
        <v>454</v>
      </c>
      <c r="B42" s="225">
        <v>786</v>
      </c>
      <c r="D42" s="225"/>
      <c r="F42" s="261"/>
      <c r="G42" s="261"/>
      <c r="H42" s="261"/>
      <c r="I42" s="262"/>
      <c r="J42" s="262"/>
      <c r="K42" s="263"/>
      <c r="L42" s="264"/>
    </row>
    <row r="43" spans="1:12" ht="15" customHeight="1" x14ac:dyDescent="0.25">
      <c r="A43" s="227" t="s">
        <v>407</v>
      </c>
      <c r="B43" s="225">
        <v>2105078</v>
      </c>
      <c r="D43" s="225"/>
      <c r="F43" s="261"/>
      <c r="G43" s="261"/>
      <c r="H43" s="261"/>
      <c r="I43" s="262"/>
      <c r="J43" s="262"/>
      <c r="K43" s="263"/>
      <c r="L43" s="264"/>
    </row>
    <row r="44" spans="1:12" ht="15" customHeight="1" x14ac:dyDescent="0.25">
      <c r="A44" s="227" t="s">
        <v>408</v>
      </c>
      <c r="B44" s="225">
        <v>257619</v>
      </c>
      <c r="D44" s="225"/>
      <c r="F44" s="261"/>
      <c r="G44" s="261"/>
      <c r="H44" s="261"/>
      <c r="I44" s="262"/>
      <c r="J44" s="262"/>
      <c r="K44" s="263"/>
      <c r="L44" s="264"/>
    </row>
    <row r="45" spans="1:12" ht="15" customHeight="1" x14ac:dyDescent="0.25">
      <c r="A45" s="227" t="s">
        <v>409</v>
      </c>
      <c r="B45" s="225">
        <v>127563</v>
      </c>
      <c r="D45" s="225"/>
      <c r="F45" s="261"/>
      <c r="G45" s="261"/>
      <c r="H45" s="261"/>
      <c r="I45" s="262"/>
      <c r="J45" s="262"/>
      <c r="K45" s="263"/>
      <c r="L45" s="264"/>
    </row>
    <row r="46" spans="1:12" ht="15" customHeight="1" x14ac:dyDescent="0.25">
      <c r="A46" s="227" t="s">
        <v>410</v>
      </c>
      <c r="B46" s="225">
        <v>372758</v>
      </c>
      <c r="D46" s="225"/>
      <c r="F46" s="261"/>
      <c r="G46" s="261"/>
      <c r="H46" s="261"/>
      <c r="I46" s="262"/>
      <c r="J46" s="262"/>
      <c r="K46" s="263"/>
      <c r="L46" s="264"/>
    </row>
    <row r="47" spans="1:12" ht="15" customHeight="1" x14ac:dyDescent="0.25">
      <c r="A47" s="227" t="s">
        <v>411</v>
      </c>
      <c r="B47" s="225">
        <v>212035</v>
      </c>
      <c r="D47" s="225"/>
      <c r="F47" s="261"/>
      <c r="G47" s="261"/>
      <c r="H47" s="261"/>
      <c r="I47" s="262"/>
      <c r="J47" s="262"/>
      <c r="K47" s="263"/>
      <c r="L47" s="264"/>
    </row>
    <row r="48" spans="1:12" ht="15" customHeight="1" x14ac:dyDescent="0.25">
      <c r="A48" s="227" t="s">
        <v>412</v>
      </c>
      <c r="B48" s="225">
        <v>8776</v>
      </c>
      <c r="D48" s="225"/>
      <c r="F48" s="261"/>
      <c r="G48" s="261"/>
      <c r="H48" s="261"/>
      <c r="I48" s="262"/>
      <c r="J48" s="262"/>
      <c r="K48" s="263"/>
      <c r="L48" s="264"/>
    </row>
    <row r="49" spans="1:12" ht="15" customHeight="1" x14ac:dyDescent="0.25">
      <c r="A49" s="227" t="s">
        <v>413</v>
      </c>
      <c r="B49" s="225">
        <v>300161</v>
      </c>
      <c r="D49" s="225"/>
      <c r="F49" s="264"/>
      <c r="G49" s="264"/>
      <c r="H49" s="264"/>
      <c r="I49" s="264"/>
      <c r="J49" s="264"/>
      <c r="K49" s="264"/>
      <c r="L49" s="264"/>
    </row>
    <row r="50" spans="1:12" ht="15" customHeight="1" x14ac:dyDescent="0.25">
      <c r="A50" s="227" t="s">
        <v>414</v>
      </c>
      <c r="B50" s="225">
        <v>45821</v>
      </c>
      <c r="F50" s="264"/>
      <c r="G50" s="264"/>
      <c r="H50" s="264"/>
      <c r="I50" s="264"/>
      <c r="J50" s="264"/>
      <c r="K50" s="264"/>
      <c r="L50" s="264"/>
    </row>
    <row r="51" spans="1:12" ht="15" customHeight="1" x14ac:dyDescent="0.25">
      <c r="A51" s="181" t="s">
        <v>431</v>
      </c>
      <c r="B51" s="269">
        <f>SUM(B18:B50)</f>
        <v>5681741</v>
      </c>
    </row>
    <row r="54" spans="1:12" ht="15" customHeight="1" x14ac:dyDescent="0.25">
      <c r="J54" s="233"/>
    </row>
    <row r="55" spans="1:12" ht="15" customHeight="1" x14ac:dyDescent="0.25">
      <c r="J55" s="233"/>
    </row>
    <row r="56" spans="1:12" ht="15" customHeight="1" x14ac:dyDescent="0.25">
      <c r="J56" s="233"/>
    </row>
    <row r="57" spans="1:12" ht="15" customHeight="1" x14ac:dyDescent="0.25">
      <c r="J57" s="233"/>
    </row>
    <row r="58" spans="1:12" ht="15" customHeight="1" x14ac:dyDescent="0.25">
      <c r="J58" s="233"/>
    </row>
    <row r="59" spans="1:12" ht="15" customHeight="1" x14ac:dyDescent="0.25">
      <c r="J59" s="233"/>
    </row>
    <row r="60" spans="1:12" ht="15" customHeight="1" x14ac:dyDescent="0.25">
      <c r="J60" s="233"/>
    </row>
    <row r="61" spans="1:12" ht="15" customHeight="1" x14ac:dyDescent="0.25">
      <c r="J61" s="233"/>
    </row>
    <row r="62" spans="1:12" ht="15" customHeight="1" x14ac:dyDescent="0.25">
      <c r="J62" s="233"/>
    </row>
    <row r="63" spans="1:12" ht="15" customHeight="1" x14ac:dyDescent="0.25">
      <c r="J63" s="233"/>
    </row>
    <row r="64" spans="1:12" ht="15" customHeight="1" x14ac:dyDescent="0.25">
      <c r="J64" s="233"/>
    </row>
    <row r="65" spans="10:10" ht="15" customHeight="1" x14ac:dyDescent="0.25">
      <c r="J65" s="233"/>
    </row>
    <row r="66" spans="10:10" ht="15" customHeight="1" x14ac:dyDescent="0.25">
      <c r="J66" s="233"/>
    </row>
    <row r="67" spans="10:10" ht="15" customHeight="1" x14ac:dyDescent="0.25">
      <c r="J67" s="233"/>
    </row>
    <row r="68" spans="10:10" ht="15" customHeight="1" x14ac:dyDescent="0.25">
      <c r="J68" s="233"/>
    </row>
    <row r="69" spans="10:10" ht="15" customHeight="1" x14ac:dyDescent="0.25">
      <c r="J69" s="233"/>
    </row>
    <row r="70" spans="10:10" ht="15" customHeight="1" x14ac:dyDescent="0.25">
      <c r="J70" s="233"/>
    </row>
    <row r="71" spans="10:10" ht="15" customHeight="1" x14ac:dyDescent="0.25">
      <c r="J71" s="233"/>
    </row>
    <row r="72" spans="10:10" ht="15" customHeight="1" x14ac:dyDescent="0.25">
      <c r="J72" s="233"/>
    </row>
    <row r="73" spans="10:10" ht="15" customHeight="1" x14ac:dyDescent="0.25">
      <c r="J73" s="233"/>
    </row>
    <row r="74" spans="10:10" ht="15" customHeight="1" x14ac:dyDescent="0.25">
      <c r="J74" s="233"/>
    </row>
  </sheetData>
  <mergeCells count="2">
    <mergeCell ref="J3:M3"/>
    <mergeCell ref="F19:G1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41"/>
  <sheetViews>
    <sheetView topLeftCell="A43" workbookViewId="0">
      <selection activeCell="I61" sqref="I61"/>
    </sheetView>
  </sheetViews>
  <sheetFormatPr defaultRowHeight="15" customHeight="1" x14ac:dyDescent="0.25"/>
  <cols>
    <col min="1" max="1" width="36.7109375" customWidth="1"/>
    <col min="2" max="2" width="7.7109375" customWidth="1"/>
    <col min="6" max="6" width="10.7109375" customWidth="1"/>
    <col min="8" max="8" width="8.5703125" customWidth="1"/>
    <col min="9" max="9" width="14.28515625" customWidth="1"/>
    <col min="10" max="10" width="20.5703125" customWidth="1"/>
  </cols>
  <sheetData>
    <row r="2" spans="1:14" ht="15" customHeight="1" x14ac:dyDescent="0.25">
      <c r="A2" t="s">
        <v>453</v>
      </c>
    </row>
    <row r="3" spans="1:14" ht="15" customHeight="1" x14ac:dyDescent="0.25">
      <c r="A3" s="223"/>
      <c r="B3" s="557" t="s">
        <v>416</v>
      </c>
      <c r="C3" s="544" t="s">
        <v>444</v>
      </c>
      <c r="D3" s="544" t="s">
        <v>288</v>
      </c>
      <c r="E3" s="546" t="s">
        <v>289</v>
      </c>
      <c r="F3" s="547"/>
      <c r="G3" s="547"/>
      <c r="H3" s="558"/>
      <c r="I3" s="544" t="s">
        <v>290</v>
      </c>
      <c r="J3" s="546" t="s">
        <v>291</v>
      </c>
      <c r="K3" s="547"/>
      <c r="L3" s="547"/>
      <c r="M3" s="547"/>
    </row>
    <row r="4" spans="1:14" ht="15" customHeight="1" x14ac:dyDescent="0.25">
      <c r="A4" s="223"/>
      <c r="B4" s="546"/>
      <c r="C4" s="544"/>
      <c r="D4" s="544"/>
      <c r="E4" s="548" t="s">
        <v>293</v>
      </c>
      <c r="F4" s="548" t="s">
        <v>294</v>
      </c>
      <c r="G4" s="170" t="s">
        <v>295</v>
      </c>
      <c r="H4" s="170" t="s">
        <v>296</v>
      </c>
      <c r="I4" s="544"/>
      <c r="J4" s="221" t="s">
        <v>297</v>
      </c>
      <c r="K4" s="549" t="s">
        <v>298</v>
      </c>
      <c r="L4" s="550"/>
      <c r="M4" s="551" t="s">
        <v>300</v>
      </c>
      <c r="N4" s="121" t="s">
        <v>456</v>
      </c>
    </row>
    <row r="5" spans="1:14" ht="15" customHeight="1" x14ac:dyDescent="0.25">
      <c r="A5" s="224"/>
      <c r="B5" s="170" t="s">
        <v>417</v>
      </c>
      <c r="C5" s="545"/>
      <c r="D5" s="545"/>
      <c r="E5" s="545"/>
      <c r="F5" s="545"/>
      <c r="G5" s="170" t="s">
        <v>300</v>
      </c>
      <c r="H5" s="170" t="s">
        <v>300</v>
      </c>
      <c r="I5" s="545"/>
      <c r="J5" s="170" t="s">
        <v>301</v>
      </c>
      <c r="K5" s="170" t="s">
        <v>302</v>
      </c>
      <c r="L5" s="170" t="s">
        <v>303</v>
      </c>
      <c r="M5" s="552"/>
      <c r="N5" s="121" t="s">
        <v>304</v>
      </c>
    </row>
    <row r="6" spans="1:14" ht="15" customHeight="1" x14ac:dyDescent="0.25">
      <c r="A6" s="168" t="s">
        <v>305</v>
      </c>
      <c r="B6" s="165">
        <v>86</v>
      </c>
      <c r="C6" s="165">
        <v>19664</v>
      </c>
      <c r="D6" s="166">
        <v>4.35102469784551</v>
      </c>
      <c r="E6" s="166">
        <v>192.55813953488399</v>
      </c>
      <c r="F6" s="166">
        <v>84.214808787632194</v>
      </c>
      <c r="G6" s="166">
        <v>86.957333001617101</v>
      </c>
      <c r="H6" s="166">
        <v>71.918572225320702</v>
      </c>
      <c r="I6" s="166">
        <v>3806</v>
      </c>
      <c r="J6" s="165">
        <v>3685</v>
      </c>
      <c r="K6" s="165">
        <v>3555</v>
      </c>
      <c r="L6" s="165">
        <v>121</v>
      </c>
      <c r="M6" s="164">
        <v>38.710333604556602</v>
      </c>
      <c r="N6" s="194">
        <v>3128</v>
      </c>
    </row>
    <row r="7" spans="1:14" ht="15" customHeight="1" x14ac:dyDescent="0.25">
      <c r="A7" s="168" t="s">
        <v>306</v>
      </c>
      <c r="B7" s="165">
        <v>113</v>
      </c>
      <c r="C7" s="165">
        <v>26810</v>
      </c>
      <c r="D7" s="166">
        <v>9.7397835210956494</v>
      </c>
      <c r="E7" s="166">
        <v>195.09734513274299</v>
      </c>
      <c r="F7" s="166">
        <v>82.230511003356995</v>
      </c>
      <c r="G7" s="166">
        <v>84.4014349616901</v>
      </c>
      <c r="H7" s="166">
        <v>70.6452375324982</v>
      </c>
      <c r="I7" s="166">
        <v>2263.5</v>
      </c>
      <c r="J7" s="165">
        <v>2099</v>
      </c>
      <c r="K7" s="165">
        <v>1894</v>
      </c>
      <c r="L7" s="165">
        <v>221</v>
      </c>
      <c r="M7" s="164">
        <v>16.885490488623599</v>
      </c>
      <c r="N7" s="194">
        <v>1826</v>
      </c>
    </row>
    <row r="8" spans="1:14" ht="15" customHeight="1" x14ac:dyDescent="0.25">
      <c r="A8" s="168" t="s">
        <v>307</v>
      </c>
      <c r="B8" s="165">
        <v>115</v>
      </c>
      <c r="C8" s="165">
        <v>31395</v>
      </c>
      <c r="D8" s="166">
        <v>48.273684210526298</v>
      </c>
      <c r="E8" s="166">
        <v>239.269565217391</v>
      </c>
      <c r="F8" s="166">
        <v>87.644529383659801</v>
      </c>
      <c r="G8" s="166">
        <v>87.644529383659801</v>
      </c>
      <c r="H8" s="167"/>
      <c r="I8" s="166">
        <v>570</v>
      </c>
      <c r="J8" s="165">
        <v>290</v>
      </c>
      <c r="K8" s="165">
        <v>513</v>
      </c>
      <c r="L8" s="165">
        <v>6</v>
      </c>
      <c r="M8" s="164">
        <v>3.6311514572384098</v>
      </c>
      <c r="N8" s="194">
        <v>522</v>
      </c>
    </row>
    <row r="9" spans="1:14" ht="15" customHeight="1" x14ac:dyDescent="0.25">
      <c r="A9" s="168" t="s">
        <v>308</v>
      </c>
      <c r="B9" s="165">
        <v>65.967032967033006</v>
      </c>
      <c r="C9" s="165">
        <v>14975</v>
      </c>
      <c r="D9" s="166">
        <v>8.1039555410264796</v>
      </c>
      <c r="E9" s="166">
        <v>187.896884890888</v>
      </c>
      <c r="F9" s="166">
        <v>82.771285475792993</v>
      </c>
      <c r="G9" s="166">
        <v>84.305772230889204</v>
      </c>
      <c r="H9" s="166">
        <v>73.642691415313195</v>
      </c>
      <c r="I9" s="166">
        <v>1529.5</v>
      </c>
      <c r="J9" s="165">
        <v>1433</v>
      </c>
      <c r="K9" s="165">
        <v>1210</v>
      </c>
      <c r="L9" s="165">
        <v>64</v>
      </c>
      <c r="M9" s="164">
        <v>20.4273789649416</v>
      </c>
      <c r="N9" s="194">
        <v>1363</v>
      </c>
    </row>
    <row r="10" spans="1:14" ht="15" customHeight="1" x14ac:dyDescent="0.25">
      <c r="A10" s="168" t="s">
        <v>309</v>
      </c>
      <c r="B10" s="165">
        <v>42.010989010989</v>
      </c>
      <c r="C10" s="165">
        <v>10391</v>
      </c>
      <c r="D10" s="166">
        <v>8.4794988610478406</v>
      </c>
      <c r="E10" s="166">
        <v>177.21553753596601</v>
      </c>
      <c r="F10" s="166">
        <v>71.648542007506506</v>
      </c>
      <c r="G10" s="166">
        <v>71.648542007506506</v>
      </c>
      <c r="H10" s="167"/>
      <c r="I10" s="166">
        <v>878</v>
      </c>
      <c r="J10" s="165">
        <v>888</v>
      </c>
      <c r="K10" s="165">
        <v>856</v>
      </c>
      <c r="L10" s="165">
        <v>0</v>
      </c>
      <c r="M10" s="164">
        <v>16.899239726686599</v>
      </c>
      <c r="N10" s="194">
        <v>755</v>
      </c>
    </row>
    <row r="11" spans="1:14" ht="15" customHeight="1" x14ac:dyDescent="0.25">
      <c r="A11" s="168" t="s">
        <v>310</v>
      </c>
      <c r="B11" s="165">
        <v>93.670329670329707</v>
      </c>
      <c r="C11" s="165">
        <v>16949</v>
      </c>
      <c r="D11" s="166">
        <v>5.6124567474048401</v>
      </c>
      <c r="E11" s="166">
        <v>138.52839042702999</v>
      </c>
      <c r="F11" s="166">
        <v>76.559089031801307</v>
      </c>
      <c r="G11" s="166">
        <v>74.523275378575406</v>
      </c>
      <c r="H11" s="166">
        <v>87.374301675977605</v>
      </c>
      <c r="I11" s="166">
        <v>2312</v>
      </c>
      <c r="J11" s="165">
        <v>2184</v>
      </c>
      <c r="K11" s="165">
        <v>2043</v>
      </c>
      <c r="L11" s="165">
        <v>33</v>
      </c>
      <c r="M11" s="164">
        <v>27.281845536609801</v>
      </c>
      <c r="N11" s="194">
        <v>2117</v>
      </c>
    </row>
    <row r="12" spans="1:14" ht="15" customHeight="1" x14ac:dyDescent="0.25">
      <c r="A12" s="168" t="s">
        <v>311</v>
      </c>
      <c r="B12" s="165">
        <v>55.3296703296703</v>
      </c>
      <c r="C12" s="165">
        <v>13464</v>
      </c>
      <c r="D12" s="166">
        <v>6.4922961292747097</v>
      </c>
      <c r="E12" s="166">
        <v>156.11876861966201</v>
      </c>
      <c r="F12" s="166">
        <v>64.156268568033298</v>
      </c>
      <c r="G12" s="166">
        <v>68.006230529595001</v>
      </c>
      <c r="H12" s="166">
        <v>54.486176317162197</v>
      </c>
      <c r="I12" s="166">
        <v>1330.5</v>
      </c>
      <c r="J12" s="165">
        <v>1272</v>
      </c>
      <c r="K12" s="165">
        <v>1193</v>
      </c>
      <c r="L12" s="165">
        <v>12</v>
      </c>
      <c r="M12" s="164">
        <v>19.763814616755798</v>
      </c>
      <c r="N12" s="194">
        <v>1118</v>
      </c>
    </row>
    <row r="13" spans="1:14" ht="15" customHeight="1" x14ac:dyDescent="0.25">
      <c r="A13" s="168" t="s">
        <v>312</v>
      </c>
      <c r="B13" s="165">
        <v>75</v>
      </c>
      <c r="C13" s="165">
        <v>15384</v>
      </c>
      <c r="D13" s="166">
        <v>6.6376564277588201</v>
      </c>
      <c r="E13" s="166">
        <v>155.58666666666701</v>
      </c>
      <c r="F13" s="166">
        <v>75.8515340613625</v>
      </c>
      <c r="G13" s="166">
        <v>72.594221581860893</v>
      </c>
      <c r="H13" s="166">
        <v>95.402822030040994</v>
      </c>
      <c r="I13" s="166">
        <v>1758</v>
      </c>
      <c r="J13" s="165">
        <v>1739</v>
      </c>
      <c r="K13" s="165">
        <v>1460</v>
      </c>
      <c r="L13" s="165">
        <v>2</v>
      </c>
      <c r="M13" s="164">
        <v>22.854914196567901</v>
      </c>
      <c r="N13" s="194">
        <v>1591</v>
      </c>
    </row>
    <row r="14" spans="1:14" ht="15" customHeight="1" x14ac:dyDescent="0.25">
      <c r="A14" s="168" t="s">
        <v>313</v>
      </c>
      <c r="B14" s="165">
        <v>32</v>
      </c>
      <c r="C14" s="165">
        <v>8146</v>
      </c>
      <c r="D14" s="166">
        <v>9.7299578059071692</v>
      </c>
      <c r="E14" s="166">
        <v>216.1875</v>
      </c>
      <c r="F14" s="166">
        <v>84.925116621654794</v>
      </c>
      <c r="G14" s="166">
        <v>81.368507831821901</v>
      </c>
      <c r="H14" s="166">
        <v>95.290725612686202</v>
      </c>
      <c r="I14" s="166">
        <v>711</v>
      </c>
      <c r="J14" s="165">
        <v>607</v>
      </c>
      <c r="K14" s="165">
        <v>593</v>
      </c>
      <c r="L14" s="165">
        <v>3</v>
      </c>
      <c r="M14" s="164">
        <v>17.456420328995801</v>
      </c>
      <c r="N14" s="194">
        <v>658</v>
      </c>
    </row>
    <row r="15" spans="1:14" ht="15" customHeight="1" x14ac:dyDescent="0.25">
      <c r="A15" s="168" t="s">
        <v>314</v>
      </c>
      <c r="B15" s="165">
        <v>59.6373626373626</v>
      </c>
      <c r="C15" s="165">
        <v>13773</v>
      </c>
      <c r="D15" s="166">
        <v>3.9334527770668002</v>
      </c>
      <c r="E15" s="166">
        <v>128.84540261654701</v>
      </c>
      <c r="F15" s="166">
        <v>55.790314383213499</v>
      </c>
      <c r="G15" s="166">
        <v>54.096680072549503</v>
      </c>
      <c r="H15" s="166">
        <v>75.457875457875502</v>
      </c>
      <c r="I15" s="166">
        <v>1953.5</v>
      </c>
      <c r="J15" s="165">
        <v>1958</v>
      </c>
      <c r="K15" s="165">
        <v>1934</v>
      </c>
      <c r="L15" s="165">
        <v>0</v>
      </c>
      <c r="M15" s="164">
        <v>28.367095041022299</v>
      </c>
      <c r="N15" s="194">
        <v>1758</v>
      </c>
    </row>
    <row r="16" spans="1:14" ht="15" customHeight="1" x14ac:dyDescent="0.25">
      <c r="A16" s="168" t="s">
        <v>418</v>
      </c>
      <c r="B16" s="165">
        <v>21</v>
      </c>
      <c r="C16" s="165">
        <v>0</v>
      </c>
      <c r="D16" s="167" t="s">
        <v>419</v>
      </c>
      <c r="E16" s="166">
        <v>0</v>
      </c>
      <c r="F16" s="167" t="s">
        <v>419</v>
      </c>
      <c r="G16" s="167" t="s">
        <v>419</v>
      </c>
      <c r="H16" s="167"/>
      <c r="I16" s="166">
        <v>0</v>
      </c>
      <c r="J16" s="165">
        <v>0</v>
      </c>
      <c r="K16" s="165">
        <v>0</v>
      </c>
      <c r="L16" s="165">
        <v>0</v>
      </c>
      <c r="M16" s="169" t="s">
        <v>419</v>
      </c>
      <c r="N16" s="195">
        <v>0</v>
      </c>
    </row>
    <row r="17" spans="1:14" ht="15" customHeight="1" x14ac:dyDescent="0.25">
      <c r="A17" s="168" t="s">
        <v>317</v>
      </c>
      <c r="B17" s="165">
        <v>41.6703296703297</v>
      </c>
      <c r="C17" s="165">
        <v>10044</v>
      </c>
      <c r="D17" s="166">
        <v>5.9566246056782299</v>
      </c>
      <c r="E17" s="166">
        <v>181.25606540084399</v>
      </c>
      <c r="F17" s="166">
        <v>75.199123855037797</v>
      </c>
      <c r="G17" s="166">
        <v>72.633025231076701</v>
      </c>
      <c r="H17" s="166">
        <v>85.279685966633906</v>
      </c>
      <c r="I17" s="166">
        <v>1268</v>
      </c>
      <c r="J17" s="165">
        <v>1262</v>
      </c>
      <c r="K17" s="165">
        <v>1240</v>
      </c>
      <c r="L17" s="165">
        <v>2</v>
      </c>
      <c r="M17" s="164">
        <v>25.2489048187973</v>
      </c>
      <c r="N17" s="194">
        <v>1108</v>
      </c>
    </row>
    <row r="18" spans="1:14" ht="15" customHeight="1" x14ac:dyDescent="0.25">
      <c r="A18" s="168" t="s">
        <v>318</v>
      </c>
      <c r="B18" s="165">
        <v>18.3406593406593</v>
      </c>
      <c r="C18" s="165">
        <v>4648</v>
      </c>
      <c r="D18" s="166">
        <v>6.30610328638498</v>
      </c>
      <c r="E18" s="166">
        <v>183.09047333732801</v>
      </c>
      <c r="F18" s="166">
        <v>72.246127366609301</v>
      </c>
      <c r="G18" s="167"/>
      <c r="H18" s="166">
        <v>76.351896690879698</v>
      </c>
      <c r="I18" s="166">
        <v>532.5</v>
      </c>
      <c r="J18" s="165">
        <v>310</v>
      </c>
      <c r="K18" s="165">
        <v>156</v>
      </c>
      <c r="L18" s="165">
        <v>141</v>
      </c>
      <c r="M18" s="164">
        <v>22.913080895008601</v>
      </c>
      <c r="N18" s="194">
        <v>496</v>
      </c>
    </row>
    <row r="19" spans="1:14" ht="15" customHeight="1" x14ac:dyDescent="0.25">
      <c r="A19" s="168" t="s">
        <v>319</v>
      </c>
      <c r="B19" s="165">
        <v>18</v>
      </c>
      <c r="C19" s="165">
        <v>4464</v>
      </c>
      <c r="D19" s="166">
        <v>3.4328358208955199</v>
      </c>
      <c r="E19" s="166">
        <v>95.8333333333333</v>
      </c>
      <c r="F19" s="166">
        <v>38.642473118279597</v>
      </c>
      <c r="G19" s="166">
        <v>38.642473118279597</v>
      </c>
      <c r="H19" s="167"/>
      <c r="I19" s="166">
        <v>502.5</v>
      </c>
      <c r="J19" s="165">
        <v>489</v>
      </c>
      <c r="K19" s="165">
        <v>472</v>
      </c>
      <c r="L19" s="165">
        <v>16</v>
      </c>
      <c r="M19" s="164">
        <v>22.513440860215098</v>
      </c>
      <c r="N19" s="194">
        <v>171</v>
      </c>
    </row>
    <row r="20" spans="1:14" ht="15" customHeight="1" x14ac:dyDescent="0.25">
      <c r="A20" s="168" t="s">
        <v>320</v>
      </c>
      <c r="B20" s="165">
        <v>42.3406593406593</v>
      </c>
      <c r="C20" s="165">
        <v>9021</v>
      </c>
      <c r="D20" s="166">
        <v>4.8729361091170098</v>
      </c>
      <c r="E20" s="166">
        <v>160.31871269140899</v>
      </c>
      <c r="F20" s="166">
        <v>75.246646713224706</v>
      </c>
      <c r="G20" s="166">
        <v>71.631298008071894</v>
      </c>
      <c r="H20" s="166">
        <v>95.970149253731407</v>
      </c>
      <c r="I20" s="166">
        <v>1393</v>
      </c>
      <c r="J20" s="165">
        <v>1379</v>
      </c>
      <c r="K20" s="165">
        <v>1350</v>
      </c>
      <c r="L20" s="165">
        <v>1</v>
      </c>
      <c r="M20" s="164">
        <v>30.883494069393599</v>
      </c>
      <c r="N20" s="194">
        <v>1115</v>
      </c>
    </row>
    <row r="21" spans="1:14" ht="15" customHeight="1" x14ac:dyDescent="0.25">
      <c r="A21" s="168" t="s">
        <v>321</v>
      </c>
      <c r="B21" s="165">
        <v>31.3296703296703</v>
      </c>
      <c r="C21" s="165">
        <v>8180</v>
      </c>
      <c r="D21" s="166">
        <v>11.9292730844794</v>
      </c>
      <c r="E21" s="166">
        <v>193.809891266222</v>
      </c>
      <c r="F21" s="166">
        <v>74.229828850855696</v>
      </c>
      <c r="G21" s="166">
        <v>74.229828850855696</v>
      </c>
      <c r="H21" s="167"/>
      <c r="I21" s="166">
        <v>509</v>
      </c>
      <c r="J21" s="165">
        <v>179</v>
      </c>
      <c r="K21" s="165">
        <v>418</v>
      </c>
      <c r="L21" s="165">
        <v>1</v>
      </c>
      <c r="M21" s="164">
        <v>12.444987775061101</v>
      </c>
      <c r="N21" s="194">
        <v>502</v>
      </c>
    </row>
    <row r="22" spans="1:14" ht="15" customHeight="1" x14ac:dyDescent="0.25">
      <c r="A22" s="163" t="s">
        <v>322</v>
      </c>
      <c r="B22" s="161">
        <v>896.21978021977998</v>
      </c>
      <c r="C22" s="161">
        <v>207308</v>
      </c>
      <c r="D22" s="162">
        <v>8.1123612666734495</v>
      </c>
      <c r="E22" s="162">
        <v>177.79455834028201</v>
      </c>
      <c r="F22" s="162">
        <v>76.862928589345302</v>
      </c>
      <c r="G22" s="162">
        <v>76.917614036669804</v>
      </c>
      <c r="H22" s="162">
        <v>77.203343003177196</v>
      </c>
      <c r="I22" s="162">
        <v>19642</v>
      </c>
      <c r="J22" s="161">
        <v>19774</v>
      </c>
      <c r="K22" s="161">
        <v>18887</v>
      </c>
      <c r="L22" s="161">
        <v>623</v>
      </c>
      <c r="M22" s="160">
        <v>20.565535338723102</v>
      </c>
      <c r="N22" s="194">
        <v>16243</v>
      </c>
    </row>
    <row r="23" spans="1:14" ht="15" customHeight="1" x14ac:dyDescent="0.25">
      <c r="A23" s="218" t="s">
        <v>449</v>
      </c>
      <c r="B23" s="173">
        <v>886</v>
      </c>
    </row>
    <row r="25" spans="1:14" ht="15" customHeight="1" x14ac:dyDescent="0.25">
      <c r="F25" t="s">
        <v>455</v>
      </c>
    </row>
    <row r="26" spans="1:14" ht="15" customHeight="1" x14ac:dyDescent="0.25">
      <c r="B26" s="176" t="s">
        <v>451</v>
      </c>
      <c r="C26" s="180" t="s">
        <v>445</v>
      </c>
      <c r="D26" s="179"/>
      <c r="F26" s="222" t="s">
        <v>434</v>
      </c>
      <c r="G26" s="228" t="s">
        <v>433</v>
      </c>
      <c r="H26" s="229"/>
      <c r="I26" s="226"/>
      <c r="J26" s="226"/>
    </row>
    <row r="27" spans="1:14" ht="15" customHeight="1" x14ac:dyDescent="0.25">
      <c r="B27" s="174" t="s">
        <v>392</v>
      </c>
      <c r="C27" s="175" t="s">
        <v>393</v>
      </c>
      <c r="D27" s="175"/>
      <c r="F27" s="226"/>
      <c r="G27" s="226"/>
      <c r="H27" s="226"/>
      <c r="I27" s="220" t="s">
        <v>387</v>
      </c>
      <c r="J27" s="220" t="s">
        <v>387</v>
      </c>
    </row>
    <row r="28" spans="1:14" ht="15" customHeight="1" x14ac:dyDescent="0.25">
      <c r="B28" s="227" t="s">
        <v>394</v>
      </c>
      <c r="C28" s="225">
        <v>142420</v>
      </c>
      <c r="D28" s="177"/>
      <c r="F28" s="228" t="s">
        <v>354</v>
      </c>
      <c r="G28" s="229"/>
      <c r="H28" s="222" t="s">
        <v>355</v>
      </c>
      <c r="I28" s="220" t="s">
        <v>434</v>
      </c>
      <c r="J28" s="220" t="s">
        <v>433</v>
      </c>
    </row>
    <row r="29" spans="1:14" ht="15" customHeight="1" x14ac:dyDescent="0.25">
      <c r="B29" s="227" t="s">
        <v>395</v>
      </c>
      <c r="C29" s="225">
        <v>219791</v>
      </c>
      <c r="D29" s="177"/>
      <c r="F29" s="230" t="s">
        <v>357</v>
      </c>
      <c r="G29" s="231"/>
      <c r="H29" s="232"/>
      <c r="I29" s="194">
        <v>36938</v>
      </c>
      <c r="J29" s="194">
        <v>18163</v>
      </c>
    </row>
    <row r="30" spans="1:14" ht="15" customHeight="1" x14ac:dyDescent="0.25">
      <c r="B30" s="227" t="s">
        <v>396</v>
      </c>
      <c r="C30" s="225">
        <v>58759</v>
      </c>
      <c r="D30" s="177"/>
      <c r="F30" s="230" t="s">
        <v>358</v>
      </c>
      <c r="G30" s="231"/>
      <c r="H30" s="232"/>
      <c r="I30" s="194">
        <v>76102</v>
      </c>
      <c r="J30" s="194">
        <v>21354</v>
      </c>
    </row>
    <row r="31" spans="1:14" ht="15" customHeight="1" x14ac:dyDescent="0.25">
      <c r="B31" s="227" t="s">
        <v>397</v>
      </c>
      <c r="C31" s="225">
        <v>126783</v>
      </c>
      <c r="D31" s="177"/>
      <c r="F31" s="230" t="s">
        <v>359</v>
      </c>
      <c r="G31" s="231"/>
      <c r="H31" s="232"/>
      <c r="I31" s="194">
        <v>36127</v>
      </c>
      <c r="J31" s="194">
        <v>13095</v>
      </c>
    </row>
    <row r="32" spans="1:14" ht="15" customHeight="1" x14ac:dyDescent="0.25">
      <c r="B32" s="227" t="s">
        <v>398</v>
      </c>
      <c r="C32" s="225">
        <v>267</v>
      </c>
      <c r="D32" s="177"/>
      <c r="F32" s="230" t="s">
        <v>360</v>
      </c>
      <c r="G32" s="231"/>
      <c r="H32" s="232"/>
      <c r="I32" s="194">
        <v>266</v>
      </c>
      <c r="J32" s="194">
        <v>235</v>
      </c>
    </row>
    <row r="33" spans="2:10" ht="15" customHeight="1" x14ac:dyDescent="0.25">
      <c r="B33" s="227" t="s">
        <v>399</v>
      </c>
      <c r="C33" s="225">
        <v>92360</v>
      </c>
      <c r="D33" s="177"/>
      <c r="F33" s="230" t="s">
        <v>361</v>
      </c>
      <c r="G33" s="231"/>
      <c r="H33" s="232"/>
      <c r="I33" s="194">
        <v>23274</v>
      </c>
      <c r="J33" s="194">
        <v>6968</v>
      </c>
    </row>
    <row r="34" spans="2:10" ht="15" customHeight="1" x14ac:dyDescent="0.25">
      <c r="B34" s="227" t="s">
        <v>400</v>
      </c>
      <c r="C34" s="225">
        <v>18434</v>
      </c>
      <c r="D34" s="177"/>
      <c r="F34" s="230" t="s">
        <v>362</v>
      </c>
      <c r="G34" s="231"/>
      <c r="H34" s="232"/>
      <c r="I34" s="194">
        <v>8819</v>
      </c>
      <c r="J34" s="194">
        <v>3835</v>
      </c>
    </row>
    <row r="35" spans="2:10" ht="15" customHeight="1" x14ac:dyDescent="0.25">
      <c r="B35" s="227" t="s">
        <v>401</v>
      </c>
      <c r="C35" s="225">
        <v>7537</v>
      </c>
      <c r="D35" s="177"/>
      <c r="F35" s="230" t="s">
        <v>363</v>
      </c>
      <c r="G35" s="231"/>
      <c r="H35" s="232"/>
      <c r="I35" s="194">
        <v>2198</v>
      </c>
      <c r="J35" s="194">
        <v>398</v>
      </c>
    </row>
    <row r="36" spans="2:10" ht="15" customHeight="1" x14ac:dyDescent="0.25">
      <c r="B36" s="227" t="s">
        <v>402</v>
      </c>
      <c r="C36" s="225">
        <v>2397</v>
      </c>
      <c r="D36" s="177"/>
      <c r="F36" s="230" t="s">
        <v>364</v>
      </c>
      <c r="G36" s="231"/>
      <c r="H36" s="232"/>
      <c r="I36" s="194">
        <v>2056</v>
      </c>
      <c r="J36" s="194">
        <v>272</v>
      </c>
    </row>
    <row r="37" spans="2:10" ht="15" customHeight="1" x14ac:dyDescent="0.25">
      <c r="B37" s="227" t="s">
        <v>175</v>
      </c>
      <c r="C37" s="225">
        <v>123452</v>
      </c>
      <c r="D37" s="177"/>
      <c r="F37" s="230" t="s">
        <v>366</v>
      </c>
      <c r="G37" s="231"/>
      <c r="H37" s="232"/>
      <c r="I37" s="194">
        <v>26442</v>
      </c>
      <c r="J37" s="194">
        <v>10391</v>
      </c>
    </row>
    <row r="38" spans="2:10" ht="15" customHeight="1" x14ac:dyDescent="0.25">
      <c r="B38" s="227" t="s">
        <v>176</v>
      </c>
      <c r="C38" s="225">
        <v>63956</v>
      </c>
      <c r="D38" s="177"/>
      <c r="F38" s="230" t="s">
        <v>367</v>
      </c>
      <c r="G38" s="231"/>
      <c r="H38" s="232"/>
      <c r="I38" s="194">
        <v>9862</v>
      </c>
      <c r="J38" s="194">
        <v>3660</v>
      </c>
    </row>
    <row r="39" spans="2:10" ht="15" customHeight="1" x14ac:dyDescent="0.25">
      <c r="B39" s="227" t="s">
        <v>178</v>
      </c>
      <c r="C39" s="225">
        <v>93080</v>
      </c>
      <c r="D39" s="177"/>
      <c r="F39" s="230" t="s">
        <v>368</v>
      </c>
      <c r="G39" s="231"/>
      <c r="H39" s="232"/>
      <c r="I39" s="194">
        <v>16772</v>
      </c>
      <c r="J39" s="194">
        <v>8100</v>
      </c>
    </row>
    <row r="40" spans="2:10" ht="15" customHeight="1" x14ac:dyDescent="0.25">
      <c r="B40" s="227" t="s">
        <v>257</v>
      </c>
      <c r="C40" s="225">
        <v>48198</v>
      </c>
      <c r="D40" s="177"/>
      <c r="F40" s="230" t="s">
        <v>369</v>
      </c>
      <c r="G40" s="231"/>
      <c r="H40" s="232"/>
      <c r="I40" s="194">
        <v>7978</v>
      </c>
      <c r="J40" s="194">
        <v>3638</v>
      </c>
    </row>
    <row r="41" spans="2:10" ht="15" customHeight="1" x14ac:dyDescent="0.25">
      <c r="B41" s="227" t="s">
        <v>259</v>
      </c>
      <c r="C41" s="225">
        <v>74942</v>
      </c>
      <c r="D41" s="177"/>
      <c r="F41" s="230" t="s">
        <v>370</v>
      </c>
      <c r="G41" s="231"/>
      <c r="H41" s="232"/>
      <c r="I41" s="194">
        <v>13463</v>
      </c>
      <c r="J41" s="194">
        <v>5661</v>
      </c>
    </row>
    <row r="42" spans="2:10" ht="15" customHeight="1" x14ac:dyDescent="0.25">
      <c r="B42" s="227" t="s">
        <v>180</v>
      </c>
      <c r="C42" s="225">
        <v>84146</v>
      </c>
      <c r="D42" s="177"/>
      <c r="F42" s="230" t="s">
        <v>371</v>
      </c>
      <c r="G42" s="231"/>
      <c r="H42" s="232"/>
      <c r="I42" s="194">
        <v>20077</v>
      </c>
      <c r="J42" s="194">
        <v>10097</v>
      </c>
    </row>
    <row r="43" spans="2:10" ht="15" customHeight="1" x14ac:dyDescent="0.25">
      <c r="B43" s="227" t="s">
        <v>182</v>
      </c>
      <c r="C43" s="225">
        <v>99860</v>
      </c>
      <c r="D43" s="177"/>
      <c r="F43" s="230" t="s">
        <v>372</v>
      </c>
      <c r="G43" s="231"/>
      <c r="H43" s="232"/>
      <c r="I43" s="194">
        <v>24130</v>
      </c>
      <c r="J43" s="194">
        <v>9317</v>
      </c>
    </row>
    <row r="44" spans="2:10" ht="15" customHeight="1" x14ac:dyDescent="0.25">
      <c r="B44" s="227" t="s">
        <v>188</v>
      </c>
      <c r="C44" s="225">
        <v>93846</v>
      </c>
      <c r="D44" s="177"/>
      <c r="F44" s="230" t="s">
        <v>373</v>
      </c>
      <c r="G44" s="231"/>
      <c r="H44" s="232"/>
      <c r="I44" s="194">
        <v>5993</v>
      </c>
      <c r="J44" s="194">
        <v>3599</v>
      </c>
    </row>
    <row r="45" spans="2:10" ht="15" customHeight="1" x14ac:dyDescent="0.25">
      <c r="B45" s="227" t="s">
        <v>190</v>
      </c>
      <c r="C45" s="225">
        <v>26324</v>
      </c>
      <c r="D45" s="177"/>
      <c r="F45" s="230" t="s">
        <v>374</v>
      </c>
      <c r="G45" s="231"/>
      <c r="H45" s="232"/>
      <c r="I45" s="194">
        <v>8893</v>
      </c>
      <c r="J45" s="194">
        <v>1994</v>
      </c>
    </row>
    <row r="46" spans="2:10" ht="15" customHeight="1" x14ac:dyDescent="0.25">
      <c r="B46" s="227" t="s">
        <v>267</v>
      </c>
      <c r="C46" s="225">
        <v>33050</v>
      </c>
      <c r="D46" s="177"/>
      <c r="F46" s="230" t="s">
        <v>375</v>
      </c>
      <c r="G46" s="231"/>
      <c r="H46" s="232"/>
      <c r="I46" s="194">
        <v>18869</v>
      </c>
      <c r="J46" s="194">
        <v>6701</v>
      </c>
    </row>
    <row r="47" spans="2:10" ht="15" customHeight="1" x14ac:dyDescent="0.25">
      <c r="B47" s="227" t="s">
        <v>403</v>
      </c>
      <c r="C47" s="225">
        <v>76666</v>
      </c>
      <c r="D47" s="177"/>
      <c r="F47" s="230" t="s">
        <v>457</v>
      </c>
      <c r="G47" s="231"/>
      <c r="H47" s="232"/>
      <c r="I47" s="194">
        <v>6782</v>
      </c>
      <c r="J47" s="194">
        <v>2859</v>
      </c>
    </row>
    <row r="48" spans="2:10" ht="15" customHeight="1" x14ac:dyDescent="0.25">
      <c r="B48" s="227" t="s">
        <v>404</v>
      </c>
      <c r="C48" s="225">
        <v>6345</v>
      </c>
      <c r="D48" s="177"/>
      <c r="F48" s="230" t="s">
        <v>377</v>
      </c>
      <c r="G48" s="231"/>
      <c r="H48" s="232"/>
      <c r="I48" s="194">
        <v>70275</v>
      </c>
      <c r="J48" s="194">
        <v>10098</v>
      </c>
    </row>
    <row r="49" spans="2:11" ht="15" customHeight="1" x14ac:dyDescent="0.25">
      <c r="B49" s="227" t="s">
        <v>405</v>
      </c>
      <c r="C49" s="225">
        <v>171755</v>
      </c>
      <c r="D49" s="177"/>
      <c r="F49" s="230" t="s">
        <v>378</v>
      </c>
      <c r="G49" s="231"/>
      <c r="H49" s="232"/>
      <c r="I49" s="194">
        <v>3084</v>
      </c>
      <c r="J49" s="194">
        <v>69</v>
      </c>
    </row>
    <row r="50" spans="2:11" ht="15" customHeight="1" x14ac:dyDescent="0.25">
      <c r="B50" s="227" t="s">
        <v>406</v>
      </c>
      <c r="C50" s="225">
        <v>7827</v>
      </c>
      <c r="D50" s="177"/>
      <c r="F50" s="230" t="s">
        <v>379</v>
      </c>
      <c r="G50" s="231"/>
      <c r="H50" s="232"/>
      <c r="I50" s="194">
        <v>137190</v>
      </c>
      <c r="J50" s="194">
        <v>47116</v>
      </c>
    </row>
    <row r="51" spans="2:11" ht="15" customHeight="1" x14ac:dyDescent="0.25">
      <c r="B51" s="227" t="s">
        <v>430</v>
      </c>
      <c r="C51" s="225">
        <v>88</v>
      </c>
      <c r="D51" s="177"/>
      <c r="F51" s="230" t="s">
        <v>380</v>
      </c>
      <c r="G51" s="231"/>
      <c r="H51" s="232"/>
      <c r="I51" s="194">
        <v>126308</v>
      </c>
      <c r="J51" s="194">
        <v>32638</v>
      </c>
    </row>
    <row r="52" spans="2:11" ht="15" customHeight="1" x14ac:dyDescent="0.25">
      <c r="B52" s="227" t="s">
        <v>454</v>
      </c>
      <c r="C52" s="225">
        <v>186</v>
      </c>
      <c r="D52" s="177"/>
      <c r="F52" s="230" t="s">
        <v>381</v>
      </c>
      <c r="G52" s="231"/>
      <c r="H52" s="232"/>
      <c r="I52" s="194">
        <v>64773</v>
      </c>
      <c r="J52" s="194">
        <v>34076</v>
      </c>
    </row>
    <row r="53" spans="2:11" ht="15" customHeight="1" x14ac:dyDescent="0.25">
      <c r="B53" s="227" t="s">
        <v>407</v>
      </c>
      <c r="C53" s="225">
        <v>1584814</v>
      </c>
      <c r="D53" s="177"/>
      <c r="F53" s="230" t="s">
        <v>382</v>
      </c>
      <c r="G53" s="231"/>
      <c r="H53" s="232"/>
      <c r="I53" s="194">
        <v>31909</v>
      </c>
      <c r="J53" s="194">
        <v>13270</v>
      </c>
    </row>
    <row r="54" spans="2:11" ht="15" customHeight="1" x14ac:dyDescent="0.25">
      <c r="B54" s="227" t="s">
        <v>408</v>
      </c>
      <c r="C54" s="225">
        <v>192530</v>
      </c>
      <c r="D54" s="177"/>
      <c r="F54" s="230" t="s">
        <v>383</v>
      </c>
      <c r="G54" s="231"/>
      <c r="H54" s="232"/>
      <c r="I54" s="194">
        <v>23579</v>
      </c>
      <c r="J54" s="194">
        <v>11030</v>
      </c>
    </row>
    <row r="55" spans="2:11" ht="15" customHeight="1" x14ac:dyDescent="0.25">
      <c r="B55" s="227" t="s">
        <v>409</v>
      </c>
      <c r="C55" s="225">
        <v>94436</v>
      </c>
      <c r="D55" s="177"/>
      <c r="F55" s="230" t="s">
        <v>384</v>
      </c>
      <c r="G55" s="231"/>
      <c r="H55" s="232"/>
      <c r="I55" s="194">
        <v>2283</v>
      </c>
      <c r="J55" s="194">
        <v>1898</v>
      </c>
    </row>
    <row r="56" spans="2:11" ht="15" customHeight="1" x14ac:dyDescent="0.25">
      <c r="B56" s="227" t="s">
        <v>410</v>
      </c>
      <c r="C56" s="225">
        <v>273596</v>
      </c>
      <c r="D56" s="177"/>
      <c r="F56" s="230" t="s">
        <v>385</v>
      </c>
      <c r="G56" s="231"/>
      <c r="H56" s="232"/>
      <c r="I56" s="194">
        <v>60761</v>
      </c>
      <c r="J56" s="194">
        <v>24803</v>
      </c>
    </row>
    <row r="57" spans="2:11" ht="15" customHeight="1" x14ac:dyDescent="0.25">
      <c r="B57" s="227" t="s">
        <v>411</v>
      </c>
      <c r="C57" s="225">
        <v>162080</v>
      </c>
      <c r="D57" s="177"/>
      <c r="F57" s="230" t="s">
        <v>386</v>
      </c>
      <c r="G57" s="231"/>
      <c r="H57" s="232"/>
      <c r="I57" s="194">
        <v>9567</v>
      </c>
      <c r="J57" s="194">
        <v>6029</v>
      </c>
    </row>
    <row r="58" spans="2:11" ht="15" customHeight="1" x14ac:dyDescent="0.25">
      <c r="B58" s="227" t="s">
        <v>412</v>
      </c>
      <c r="C58" s="225">
        <v>6886</v>
      </c>
      <c r="D58" s="177"/>
      <c r="F58" s="230" t="s">
        <v>387</v>
      </c>
      <c r="G58" s="231"/>
      <c r="H58" s="232"/>
      <c r="I58" s="194">
        <v>874770</v>
      </c>
      <c r="J58" s="194">
        <v>126671</v>
      </c>
    </row>
    <row r="59" spans="2:11" ht="15" customHeight="1" x14ac:dyDescent="0.25">
      <c r="B59" s="227" t="s">
        <v>413</v>
      </c>
      <c r="C59" s="225">
        <v>228950</v>
      </c>
      <c r="D59" s="177"/>
      <c r="F59" s="543" t="s">
        <v>388</v>
      </c>
      <c r="G59" s="543"/>
      <c r="H59" s="543"/>
      <c r="I59" s="151">
        <v>32795</v>
      </c>
      <c r="J59" s="151">
        <v>14748</v>
      </c>
      <c r="K59" t="s">
        <v>452</v>
      </c>
    </row>
    <row r="60" spans="2:11" ht="15" customHeight="1" x14ac:dyDescent="0.25">
      <c r="B60" s="227" t="s">
        <v>414</v>
      </c>
      <c r="C60" s="225">
        <v>33612</v>
      </c>
      <c r="F60" s="119" t="s">
        <v>389</v>
      </c>
      <c r="I60" s="188">
        <f>SUM(I58:I59)</f>
        <v>907565</v>
      </c>
      <c r="J60" s="188">
        <f>SUM(J58:J59)</f>
        <v>141419</v>
      </c>
    </row>
    <row r="61" spans="2:11" ht="15" customHeight="1" x14ac:dyDescent="0.25">
      <c r="B61" s="227" t="s">
        <v>431</v>
      </c>
      <c r="C61" s="188">
        <f>SUM(C28:C60)</f>
        <v>4249373</v>
      </c>
    </row>
    <row r="66" spans="4:15" ht="15" customHeight="1" x14ac:dyDescent="0.25">
      <c r="J66" s="233"/>
    </row>
    <row r="67" spans="4:15" ht="15" customHeight="1" x14ac:dyDescent="0.25">
      <c r="D67" s="179"/>
      <c r="E67" s="179"/>
      <c r="F67" s="179"/>
      <c r="G67" s="176"/>
      <c r="H67" s="176"/>
      <c r="I67" s="176"/>
      <c r="J67" s="233"/>
      <c r="K67" s="176"/>
      <c r="L67" s="176"/>
      <c r="M67" s="176"/>
      <c r="N67" s="176"/>
      <c r="O67" s="176"/>
    </row>
    <row r="68" spans="4:15" ht="15" customHeight="1" x14ac:dyDescent="0.25">
      <c r="D68" s="175"/>
      <c r="E68" s="175"/>
      <c r="F68" s="175"/>
      <c r="G68" s="176"/>
      <c r="H68" s="176"/>
      <c r="I68" s="176"/>
      <c r="J68" s="233"/>
      <c r="K68" s="176"/>
      <c r="L68" s="176"/>
      <c r="M68" s="176"/>
      <c r="N68" s="176"/>
      <c r="O68" s="176"/>
    </row>
    <row r="69" spans="4:15" ht="15" customHeight="1" x14ac:dyDescent="0.25">
      <c r="D69" s="177"/>
      <c r="E69" s="177"/>
      <c r="F69" s="177"/>
      <c r="G69" s="176"/>
      <c r="H69" s="176"/>
      <c r="I69" s="176"/>
      <c r="J69" s="233"/>
      <c r="K69" s="176"/>
      <c r="L69" s="176"/>
      <c r="M69" s="176"/>
      <c r="N69" s="176"/>
      <c r="O69" s="176"/>
    </row>
    <row r="70" spans="4:15" ht="15" customHeight="1" x14ac:dyDescent="0.25">
      <c r="D70" s="177"/>
      <c r="E70" s="177"/>
      <c r="F70" s="177"/>
      <c r="G70" s="176"/>
      <c r="H70" s="176"/>
      <c r="I70" s="176"/>
      <c r="J70" s="233"/>
      <c r="K70" s="176"/>
      <c r="L70" s="176"/>
      <c r="M70" s="176"/>
      <c r="N70" s="176"/>
      <c r="O70" s="176"/>
    </row>
    <row r="71" spans="4:15" ht="15" customHeight="1" x14ac:dyDescent="0.25">
      <c r="D71" s="177"/>
      <c r="E71" s="177"/>
      <c r="F71" s="177"/>
      <c r="G71" s="176"/>
      <c r="H71" s="176"/>
      <c r="I71" s="176"/>
      <c r="J71" s="233"/>
      <c r="K71" s="176"/>
      <c r="L71" s="176"/>
      <c r="M71" s="176"/>
      <c r="N71" s="176"/>
      <c r="O71" s="176"/>
    </row>
    <row r="72" spans="4:15" ht="15" customHeight="1" x14ac:dyDescent="0.25">
      <c r="D72" s="177"/>
      <c r="E72" s="177"/>
      <c r="F72" s="177"/>
      <c r="G72" s="176"/>
      <c r="H72" s="176"/>
      <c r="I72" s="176"/>
      <c r="J72" s="233"/>
      <c r="K72" s="176"/>
      <c r="L72" s="176"/>
      <c r="M72" s="176"/>
      <c r="N72" s="176"/>
      <c r="O72" s="176"/>
    </row>
    <row r="73" spans="4:15" ht="15" customHeight="1" x14ac:dyDescent="0.25">
      <c r="D73" s="177"/>
      <c r="E73" s="177"/>
      <c r="F73" s="177"/>
      <c r="G73" s="176"/>
      <c r="H73" s="176"/>
      <c r="I73" s="176"/>
      <c r="J73" s="233"/>
      <c r="K73" s="176"/>
      <c r="L73" s="176"/>
      <c r="M73" s="176"/>
      <c r="N73" s="176"/>
      <c r="O73" s="176"/>
    </row>
    <row r="74" spans="4:15" ht="15" customHeight="1" x14ac:dyDescent="0.25">
      <c r="D74" s="177"/>
      <c r="E74" s="177"/>
      <c r="F74" s="177"/>
      <c r="G74" s="176"/>
      <c r="H74" s="176"/>
      <c r="I74" s="176"/>
      <c r="J74" s="233"/>
      <c r="K74" s="176"/>
      <c r="L74" s="176"/>
      <c r="M74" s="176"/>
      <c r="N74" s="176"/>
      <c r="O74" s="176"/>
    </row>
    <row r="75" spans="4:15" ht="15" customHeight="1" x14ac:dyDescent="0.25">
      <c r="D75" s="177"/>
      <c r="E75" s="177"/>
      <c r="F75" s="177"/>
      <c r="G75" s="176"/>
      <c r="H75" s="176"/>
      <c r="I75" s="176"/>
      <c r="J75" s="233"/>
      <c r="K75" s="176"/>
      <c r="L75" s="176"/>
      <c r="M75" s="176"/>
      <c r="N75" s="176"/>
      <c r="O75" s="176"/>
    </row>
    <row r="76" spans="4:15" ht="15" customHeight="1" x14ac:dyDescent="0.25">
      <c r="D76" s="177"/>
      <c r="E76" s="177"/>
      <c r="F76" s="177"/>
      <c r="G76" s="176"/>
      <c r="H76" s="176"/>
      <c r="I76" s="176"/>
      <c r="J76" s="233"/>
      <c r="K76" s="176"/>
      <c r="L76" s="176"/>
      <c r="M76" s="176"/>
      <c r="N76" s="176"/>
      <c r="O76" s="176"/>
    </row>
    <row r="77" spans="4:15" ht="15" customHeight="1" x14ac:dyDescent="0.25">
      <c r="D77" s="177"/>
      <c r="E77" s="177"/>
      <c r="F77" s="177"/>
      <c r="G77" s="176"/>
      <c r="H77" s="176"/>
      <c r="I77" s="176"/>
      <c r="J77" s="233"/>
      <c r="K77" s="176"/>
      <c r="L77" s="176"/>
      <c r="M77" s="176"/>
      <c r="N77" s="176"/>
      <c r="O77" s="176"/>
    </row>
    <row r="78" spans="4:15" ht="15" customHeight="1" x14ac:dyDescent="0.25">
      <c r="D78" s="177"/>
      <c r="E78" s="177"/>
      <c r="F78" s="177"/>
      <c r="G78" s="176"/>
      <c r="H78" s="176"/>
      <c r="I78" s="176"/>
      <c r="J78" s="233"/>
      <c r="K78" s="176"/>
      <c r="L78" s="176"/>
      <c r="M78" s="176"/>
      <c r="N78" s="176"/>
      <c r="O78" s="176"/>
    </row>
    <row r="79" spans="4:15" ht="15" customHeight="1" x14ac:dyDescent="0.25">
      <c r="D79" s="177"/>
      <c r="E79" s="177"/>
      <c r="F79" s="177"/>
      <c r="G79" s="176"/>
      <c r="H79" s="176"/>
      <c r="I79" s="176"/>
      <c r="J79" s="233"/>
      <c r="K79" s="176"/>
      <c r="L79" s="176"/>
      <c r="M79" s="176"/>
      <c r="N79" s="176"/>
      <c r="O79" s="176"/>
    </row>
    <row r="80" spans="4:15" ht="15" customHeight="1" x14ac:dyDescent="0.25">
      <c r="D80" s="177"/>
      <c r="E80" s="177"/>
      <c r="F80" s="177"/>
      <c r="G80" s="176"/>
      <c r="H80" s="176"/>
      <c r="I80" s="176"/>
      <c r="J80" s="233"/>
      <c r="K80" s="176"/>
      <c r="L80" s="176"/>
      <c r="M80" s="176"/>
      <c r="N80" s="176"/>
      <c r="O80" s="176"/>
    </row>
    <row r="81" spans="4:15" ht="15" customHeight="1" x14ac:dyDescent="0.25">
      <c r="D81" s="177"/>
      <c r="E81" s="177"/>
      <c r="F81" s="177"/>
      <c r="G81" s="176"/>
      <c r="H81" s="176"/>
      <c r="I81" s="176"/>
      <c r="J81" s="233"/>
      <c r="K81" s="176"/>
      <c r="L81" s="176"/>
      <c r="M81" s="176"/>
      <c r="N81" s="176"/>
      <c r="O81" s="176"/>
    </row>
    <row r="82" spans="4:15" ht="15" customHeight="1" x14ac:dyDescent="0.25">
      <c r="D82" s="177"/>
      <c r="E82" s="177"/>
      <c r="F82" s="177"/>
      <c r="G82" s="176"/>
      <c r="H82" s="176"/>
      <c r="I82" s="176"/>
      <c r="J82" s="233"/>
      <c r="K82" s="176"/>
      <c r="L82" s="176"/>
      <c r="M82" s="176"/>
      <c r="N82" s="176"/>
      <c r="O82" s="176"/>
    </row>
    <row r="83" spans="4:15" ht="15" customHeight="1" x14ac:dyDescent="0.25">
      <c r="D83" s="177"/>
      <c r="E83" s="177"/>
      <c r="F83" s="177"/>
      <c r="G83" s="176"/>
      <c r="H83" s="176"/>
      <c r="I83" s="176"/>
      <c r="J83" s="233"/>
      <c r="K83" s="176"/>
      <c r="L83" s="176"/>
      <c r="M83" s="176"/>
      <c r="N83" s="176"/>
      <c r="O83" s="176"/>
    </row>
    <row r="84" spans="4:15" ht="15" customHeight="1" x14ac:dyDescent="0.25">
      <c r="D84" s="177"/>
      <c r="E84" s="177"/>
      <c r="F84" s="177"/>
      <c r="G84" s="176"/>
      <c r="H84" s="176"/>
      <c r="I84" s="176"/>
      <c r="J84" s="233"/>
      <c r="K84" s="176"/>
      <c r="L84" s="176"/>
      <c r="M84" s="176"/>
      <c r="N84" s="176"/>
      <c r="O84" s="176"/>
    </row>
    <row r="85" spans="4:15" ht="15" customHeight="1" x14ac:dyDescent="0.25">
      <c r="D85" s="177"/>
      <c r="E85" s="177"/>
      <c r="F85" s="177"/>
      <c r="G85" s="176"/>
      <c r="H85" s="176"/>
      <c r="I85" s="176"/>
      <c r="J85" s="233"/>
      <c r="K85" s="176"/>
      <c r="L85" s="176"/>
      <c r="M85" s="176"/>
      <c r="N85" s="176"/>
      <c r="O85" s="176"/>
    </row>
    <row r="86" spans="4:15" ht="15" customHeight="1" x14ac:dyDescent="0.25">
      <c r="D86" s="177"/>
      <c r="E86" s="177"/>
      <c r="F86" s="177"/>
      <c r="G86" s="176"/>
      <c r="H86" s="176"/>
      <c r="I86" s="176"/>
      <c r="J86" s="233"/>
      <c r="K86" s="176"/>
      <c r="L86" s="176"/>
      <c r="M86" s="176"/>
      <c r="N86" s="176"/>
      <c r="O86" s="176"/>
    </row>
    <row r="87" spans="4:15" ht="15" customHeight="1" x14ac:dyDescent="0.25">
      <c r="D87" s="177"/>
      <c r="E87" s="177"/>
      <c r="F87" s="177"/>
      <c r="G87" s="176"/>
      <c r="H87" s="176"/>
      <c r="I87" s="176"/>
      <c r="J87" s="233"/>
      <c r="K87" s="176"/>
      <c r="L87" s="176"/>
      <c r="M87" s="176"/>
      <c r="N87" s="176"/>
      <c r="O87" s="176"/>
    </row>
    <row r="88" spans="4:15" ht="15" customHeight="1" x14ac:dyDescent="0.25">
      <c r="D88" s="177"/>
      <c r="E88" s="177"/>
      <c r="F88" s="177"/>
      <c r="G88" s="176"/>
      <c r="H88" s="176"/>
      <c r="I88" s="176"/>
      <c r="J88" s="233"/>
      <c r="K88" s="176"/>
      <c r="L88" s="176"/>
      <c r="M88" s="176"/>
      <c r="N88" s="176"/>
      <c r="O88" s="176"/>
    </row>
    <row r="89" spans="4:15" ht="15" customHeight="1" x14ac:dyDescent="0.25">
      <c r="D89" s="177"/>
      <c r="E89" s="177"/>
      <c r="F89" s="177"/>
      <c r="G89" s="176"/>
      <c r="H89" s="176"/>
      <c r="I89" s="176"/>
      <c r="J89" s="233"/>
      <c r="K89" s="176"/>
      <c r="L89" s="176"/>
      <c r="M89" s="176"/>
      <c r="N89" s="176"/>
      <c r="O89" s="176"/>
    </row>
    <row r="90" spans="4:15" ht="15" customHeight="1" x14ac:dyDescent="0.25">
      <c r="D90" s="177"/>
      <c r="E90" s="177"/>
      <c r="F90" s="177"/>
      <c r="G90" s="176"/>
      <c r="H90" s="176"/>
      <c r="I90" s="176"/>
      <c r="J90" s="233"/>
      <c r="K90" s="176"/>
      <c r="L90" s="176"/>
      <c r="M90" s="176"/>
      <c r="N90" s="176"/>
      <c r="O90" s="176"/>
    </row>
    <row r="91" spans="4:15" ht="15" customHeight="1" x14ac:dyDescent="0.25">
      <c r="D91" s="177"/>
      <c r="E91" s="177"/>
      <c r="F91" s="177"/>
      <c r="G91" s="176"/>
      <c r="H91" s="176"/>
      <c r="I91" s="176"/>
      <c r="J91" s="233"/>
      <c r="K91" s="176"/>
      <c r="L91" s="176"/>
      <c r="M91" s="176"/>
      <c r="N91" s="176"/>
      <c r="O91" s="176"/>
    </row>
    <row r="92" spans="4:15" ht="15" customHeight="1" x14ac:dyDescent="0.25">
      <c r="D92" s="177"/>
      <c r="E92" s="177"/>
      <c r="F92" s="177"/>
      <c r="G92" s="176"/>
      <c r="H92" s="176"/>
      <c r="I92" s="176"/>
      <c r="J92" s="233"/>
      <c r="K92" s="176"/>
      <c r="L92" s="176"/>
      <c r="M92" s="176"/>
      <c r="N92" s="176"/>
      <c r="O92" s="176"/>
    </row>
    <row r="93" spans="4:15" ht="15" customHeight="1" x14ac:dyDescent="0.25">
      <c r="D93" s="177"/>
      <c r="E93" s="177"/>
      <c r="F93" s="177"/>
      <c r="G93" s="176"/>
      <c r="H93" s="176"/>
      <c r="I93" s="176"/>
      <c r="J93" s="233"/>
      <c r="K93" s="176"/>
      <c r="L93" s="176"/>
      <c r="M93" s="176"/>
      <c r="N93" s="176"/>
      <c r="O93" s="176"/>
    </row>
    <row r="94" spans="4:15" ht="15" customHeight="1" x14ac:dyDescent="0.25">
      <c r="D94" s="177"/>
      <c r="E94" s="177"/>
      <c r="F94" s="177"/>
      <c r="G94" s="176"/>
      <c r="H94" s="176"/>
      <c r="I94" s="176"/>
      <c r="J94" s="233"/>
      <c r="K94" s="176"/>
      <c r="L94" s="176"/>
      <c r="M94" s="176"/>
      <c r="N94" s="176"/>
      <c r="O94" s="176"/>
    </row>
    <row r="95" spans="4:15" ht="15" customHeight="1" x14ac:dyDescent="0.25">
      <c r="D95" s="177"/>
      <c r="E95" s="177"/>
      <c r="F95" s="177"/>
      <c r="G95" s="176"/>
      <c r="H95" s="176"/>
      <c r="I95" s="176"/>
      <c r="J95" s="233"/>
      <c r="K95" s="176"/>
      <c r="L95" s="176"/>
      <c r="M95" s="176"/>
      <c r="N95" s="176"/>
      <c r="O95" s="176"/>
    </row>
    <row r="96" spans="4:15" ht="15" customHeight="1" x14ac:dyDescent="0.25">
      <c r="D96" s="177"/>
      <c r="E96" s="177"/>
      <c r="F96" s="177"/>
      <c r="G96" s="176"/>
      <c r="H96" s="176"/>
      <c r="I96" s="176"/>
      <c r="J96" s="233"/>
      <c r="K96" s="176"/>
      <c r="L96" s="176"/>
      <c r="M96" s="176"/>
      <c r="N96" s="176"/>
      <c r="O96" s="176"/>
    </row>
    <row r="97" spans="4:15" ht="15" customHeight="1" x14ac:dyDescent="0.25">
      <c r="D97" s="177"/>
      <c r="E97" s="177"/>
      <c r="F97" s="177"/>
      <c r="G97" s="176"/>
      <c r="H97" s="176"/>
      <c r="I97" s="176"/>
      <c r="J97" s="233"/>
      <c r="K97" s="176"/>
      <c r="L97" s="176"/>
      <c r="M97" s="176"/>
      <c r="N97" s="176"/>
      <c r="O97" s="176"/>
    </row>
    <row r="98" spans="4:15" ht="15" customHeight="1" x14ac:dyDescent="0.25">
      <c r="D98" s="177"/>
      <c r="E98" s="177"/>
      <c r="F98" s="177"/>
      <c r="G98" s="176"/>
      <c r="H98" s="176"/>
      <c r="I98" s="176"/>
      <c r="J98" s="233"/>
      <c r="K98" s="176"/>
      <c r="L98" s="176"/>
      <c r="M98" s="176"/>
      <c r="N98" s="176"/>
      <c r="O98" s="176"/>
    </row>
    <row r="99" spans="4:15" ht="15" customHeight="1" x14ac:dyDescent="0.25">
      <c r="D99" s="177"/>
      <c r="E99" s="177"/>
      <c r="F99" s="177"/>
      <c r="G99" s="176"/>
      <c r="H99" s="176"/>
      <c r="I99" s="176"/>
      <c r="J99" s="233"/>
      <c r="K99" s="176"/>
      <c r="L99" s="176"/>
      <c r="M99" s="176"/>
      <c r="N99" s="176"/>
      <c r="O99" s="176"/>
    </row>
    <row r="100" spans="4:15" ht="15" customHeight="1" x14ac:dyDescent="0.25">
      <c r="D100" s="177"/>
      <c r="E100" s="177"/>
      <c r="F100" s="177"/>
      <c r="G100" s="176"/>
      <c r="H100" s="176"/>
      <c r="I100" s="176"/>
      <c r="J100" s="233"/>
      <c r="K100" s="176"/>
      <c r="L100" s="176"/>
      <c r="M100" s="176"/>
      <c r="N100" s="176"/>
      <c r="O100" s="176"/>
    </row>
    <row r="101" spans="4:15" ht="15" customHeight="1" x14ac:dyDescent="0.25">
      <c r="J101" s="233"/>
    </row>
    <row r="102" spans="4:15" ht="15" customHeight="1" x14ac:dyDescent="0.25">
      <c r="J102" s="233"/>
    </row>
    <row r="103" spans="4:15" ht="15" customHeight="1" x14ac:dyDescent="0.25">
      <c r="J103" s="233"/>
    </row>
    <row r="104" spans="4:15" ht="15" customHeight="1" x14ac:dyDescent="0.25">
      <c r="J104" s="233"/>
    </row>
    <row r="105" spans="4:15" ht="15" customHeight="1" x14ac:dyDescent="0.25">
      <c r="J105" s="233"/>
    </row>
    <row r="106" spans="4:15" ht="15" customHeight="1" x14ac:dyDescent="0.25">
      <c r="J106" s="233"/>
    </row>
    <row r="107" spans="4:15" ht="15" customHeight="1" x14ac:dyDescent="0.25">
      <c r="J107" s="233"/>
    </row>
    <row r="108" spans="4:15" ht="15" customHeight="1" x14ac:dyDescent="0.25">
      <c r="J108" s="233"/>
    </row>
    <row r="109" spans="4:15" ht="15" customHeight="1" x14ac:dyDescent="0.25">
      <c r="J109" s="233"/>
    </row>
    <row r="110" spans="4:15" ht="15" customHeight="1" x14ac:dyDescent="0.25">
      <c r="J110" s="233"/>
    </row>
    <row r="111" spans="4:15" ht="15" customHeight="1" x14ac:dyDescent="0.25">
      <c r="J111" s="233"/>
    </row>
    <row r="112" spans="4:15" ht="15" customHeight="1" x14ac:dyDescent="0.25">
      <c r="J112" s="233"/>
    </row>
    <row r="113" spans="10:10" ht="15" customHeight="1" x14ac:dyDescent="0.25">
      <c r="J113" s="233"/>
    </row>
    <row r="114" spans="10:10" ht="15" customHeight="1" x14ac:dyDescent="0.25">
      <c r="J114" s="233"/>
    </row>
    <row r="115" spans="10:10" ht="15" customHeight="1" x14ac:dyDescent="0.25">
      <c r="J115" s="233"/>
    </row>
    <row r="116" spans="10:10" ht="15" customHeight="1" x14ac:dyDescent="0.25">
      <c r="J116" s="233"/>
    </row>
    <row r="117" spans="10:10" ht="15" customHeight="1" x14ac:dyDescent="0.25">
      <c r="J117" s="233"/>
    </row>
    <row r="118" spans="10:10" ht="15" customHeight="1" x14ac:dyDescent="0.25">
      <c r="J118" s="233"/>
    </row>
    <row r="119" spans="10:10" ht="15" customHeight="1" x14ac:dyDescent="0.25">
      <c r="J119" s="233"/>
    </row>
    <row r="120" spans="10:10" ht="15" customHeight="1" x14ac:dyDescent="0.25">
      <c r="J120" s="233"/>
    </row>
    <row r="121" spans="10:10" ht="15" customHeight="1" x14ac:dyDescent="0.25">
      <c r="J121" s="233"/>
    </row>
    <row r="122" spans="10:10" ht="15" customHeight="1" x14ac:dyDescent="0.25">
      <c r="J122" s="233"/>
    </row>
    <row r="123" spans="10:10" ht="15" customHeight="1" x14ac:dyDescent="0.25">
      <c r="J123" s="233"/>
    </row>
    <row r="124" spans="10:10" ht="15" customHeight="1" x14ac:dyDescent="0.25">
      <c r="J124" s="233"/>
    </row>
    <row r="125" spans="10:10" ht="15" customHeight="1" x14ac:dyDescent="0.25">
      <c r="J125" s="233"/>
    </row>
    <row r="126" spans="10:10" ht="15" customHeight="1" x14ac:dyDescent="0.25">
      <c r="J126" s="233"/>
    </row>
    <row r="127" spans="10:10" ht="15" customHeight="1" x14ac:dyDescent="0.25">
      <c r="J127" s="233"/>
    </row>
    <row r="128" spans="10:10" ht="15" customHeight="1" x14ac:dyDescent="0.25">
      <c r="J128" s="233"/>
    </row>
    <row r="129" spans="10:10" ht="15" customHeight="1" x14ac:dyDescent="0.25">
      <c r="J129" s="233"/>
    </row>
    <row r="130" spans="10:10" ht="15" customHeight="1" x14ac:dyDescent="0.25">
      <c r="J130" s="233"/>
    </row>
    <row r="131" spans="10:10" ht="15" customHeight="1" x14ac:dyDescent="0.25">
      <c r="J131" s="233"/>
    </row>
    <row r="132" spans="10:10" ht="15" customHeight="1" x14ac:dyDescent="0.25">
      <c r="J132" s="233"/>
    </row>
    <row r="133" spans="10:10" ht="15" customHeight="1" x14ac:dyDescent="0.25">
      <c r="J133" s="233"/>
    </row>
    <row r="134" spans="10:10" ht="15" customHeight="1" x14ac:dyDescent="0.25">
      <c r="J134" s="233"/>
    </row>
    <row r="135" spans="10:10" ht="15" customHeight="1" x14ac:dyDescent="0.25">
      <c r="J135" s="233"/>
    </row>
    <row r="136" spans="10:10" ht="15" customHeight="1" x14ac:dyDescent="0.25">
      <c r="J136" s="233"/>
    </row>
    <row r="137" spans="10:10" ht="15" customHeight="1" x14ac:dyDescent="0.25">
      <c r="J137" s="233"/>
    </row>
    <row r="138" spans="10:10" ht="15" customHeight="1" x14ac:dyDescent="0.25">
      <c r="J138" s="233"/>
    </row>
    <row r="139" spans="10:10" ht="15" customHeight="1" x14ac:dyDescent="0.25">
      <c r="J139" s="233"/>
    </row>
    <row r="140" spans="10:10" ht="15" customHeight="1" x14ac:dyDescent="0.25">
      <c r="J140" s="233"/>
    </row>
    <row r="141" spans="10:10" ht="15" customHeight="1" x14ac:dyDescent="0.25">
      <c r="J141" s="233"/>
    </row>
  </sheetData>
  <mergeCells count="11">
    <mergeCell ref="F59:H59"/>
    <mergeCell ref="J3:M3"/>
    <mergeCell ref="E4:E5"/>
    <mergeCell ref="F4:F5"/>
    <mergeCell ref="K4:L4"/>
    <mergeCell ref="M4:M5"/>
    <mergeCell ref="B3:B4"/>
    <mergeCell ref="C3:C5"/>
    <mergeCell ref="D3:D5"/>
    <mergeCell ref="E3:H3"/>
    <mergeCell ref="I3:I5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34</vt:i4>
      </vt:variant>
    </vt:vector>
  </HeadingPairs>
  <TitlesOfParts>
    <vt:vector size="34" baseType="lpstr">
      <vt:lpstr>přehled dle VS 1-6_2021</vt:lpstr>
      <vt:lpstr>Statistika souhrn</vt:lpstr>
      <vt:lpstr>1-6_2018</vt:lpstr>
      <vt:lpstr>1-3_2018</vt:lpstr>
      <vt:lpstr>2017</vt:lpstr>
      <vt:lpstr>2016</vt:lpstr>
      <vt:lpstr>2015</vt:lpstr>
      <vt:lpstr>2018</vt:lpstr>
      <vt:lpstr>1-9_2018</vt:lpstr>
      <vt:lpstr>Rozvaha</vt:lpstr>
      <vt:lpstr>Výsledovka</vt:lpstr>
      <vt:lpstr>Pohledávky, Závazky</vt:lpstr>
      <vt:lpstr>Pohledávky, Závazky dle ODÚ</vt:lpstr>
      <vt:lpstr>List1</vt:lpstr>
      <vt:lpstr>přehled dle VS</vt:lpstr>
      <vt:lpstr>1-3_2019</vt:lpstr>
      <vt:lpstr>1-3_2019 přehled dle VS</vt:lpstr>
      <vt:lpstr>1-9_2019 přehled dle VS (2)</vt:lpstr>
      <vt:lpstr>1-9_2019 (2)</vt:lpstr>
      <vt:lpstr>1-6_2019</vt:lpstr>
      <vt:lpstr>1-6_2019 přehled dle VS</vt:lpstr>
      <vt:lpstr>1-12_2020</vt:lpstr>
      <vt:lpstr>1-12_2019</vt:lpstr>
      <vt:lpstr>1-12_2020 přehled dle VS</vt:lpstr>
      <vt:lpstr>1-12_2019 přehled dle VS </vt:lpstr>
      <vt:lpstr>1-3_2020</vt:lpstr>
      <vt:lpstr>1-3_2020 přehled dle VS </vt:lpstr>
      <vt:lpstr>1-6_2020 </vt:lpstr>
      <vt:lpstr>1-6_2020 přehled dle VS </vt:lpstr>
      <vt:lpstr>1-9_2020</vt:lpstr>
      <vt:lpstr>1-9_2020 přehled dle VS</vt:lpstr>
      <vt:lpstr>přehled dle VS 1-3_2021</vt:lpstr>
      <vt:lpstr>1-3_2021</vt:lpstr>
      <vt:lpstr>1-6_2021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geierova.marketa</dc:creator>
  <cp:lastModifiedBy>geierova.marketa</cp:lastModifiedBy>
  <cp:lastPrinted>2020-04-02T04:30:17Z</cp:lastPrinted>
  <dcterms:created xsi:type="dcterms:W3CDTF">2018-03-05T07:00:40Z</dcterms:created>
  <dcterms:modified xsi:type="dcterms:W3CDTF">2021-07-26T09:25:36Z</dcterms:modified>
</cp:coreProperties>
</file>